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ke Nijssen\Desktop\"/>
    </mc:Choice>
  </mc:AlternateContent>
  <bookViews>
    <workbookView xWindow="0" yWindow="0" windowWidth="28800" windowHeight="13500" tabRatio="754" activeTab="1"/>
  </bookViews>
  <sheets>
    <sheet name="# Onderlinge" sheetId="13" r:id="rId1"/>
    <sheet name="Loting Personele Prijzen" sheetId="15" r:id="rId2"/>
    <sheet name="Uitslag" sheetId="12" r:id="rId3"/>
    <sheet name="Personele prijzen" sheetId="11" r:id="rId4"/>
    <sheet name="Ons Genoegen" sheetId="9" r:id="rId5"/>
    <sheet name="Buitenlust" sheetId="4" r:id="rId6"/>
    <sheet name="Roos in Bloei" sheetId="3" r:id="rId7"/>
    <sheet name="Heidebloem" sheetId="2" r:id="rId8"/>
    <sheet name="Heideroosje" sheetId="1" r:id="rId9"/>
    <sheet name="18m schutters" sheetId="14" r:id="rId10"/>
  </sheets>
  <definedNames>
    <definedName name="_xlnm._FilterDatabase" localSheetId="0" hidden="1">'# Onderlinge'!$S$58:$S$182</definedName>
    <definedName name="_xlnm.Print_Area" localSheetId="0">'# Onderlinge'!$A$5:$J$53,'# Onderlinge'!$M$7:$X$46</definedName>
    <definedName name="_xlnm.Print_Area" localSheetId="2">Uitslag!$A$1:$Q$129</definedName>
    <definedName name="Score" localSheetId="2">#REF!</definedName>
    <definedName name="Score">#REF!</definedName>
    <definedName name="TotaalScorePersoonlijk">TotaalScorePersoonlijk33[]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P9" i="2" l="1"/>
  <c r="P4" i="9" l="1"/>
  <c r="A20" i="13" l="1"/>
  <c r="J20" i="2"/>
  <c r="P20" i="2"/>
  <c r="J16" i="2"/>
  <c r="P16" i="2"/>
  <c r="J10" i="2"/>
  <c r="P10" i="2"/>
  <c r="J12" i="2"/>
  <c r="P12" i="2"/>
  <c r="J13" i="2"/>
  <c r="P13" i="2"/>
  <c r="J4" i="2"/>
  <c r="P4" i="2"/>
  <c r="J9" i="2"/>
  <c r="J15" i="2"/>
  <c r="P15" i="2"/>
  <c r="J21" i="2"/>
  <c r="P21" i="2"/>
  <c r="J22" i="2"/>
  <c r="P22" i="2"/>
  <c r="J19" i="2"/>
  <c r="P19" i="2"/>
  <c r="J32" i="1" l="1"/>
  <c r="M41" i="13" l="1"/>
  <c r="N41" i="13"/>
  <c r="O41" i="13"/>
  <c r="P41" i="13"/>
  <c r="Q41" i="13"/>
  <c r="R41" i="13"/>
  <c r="S41" i="13"/>
  <c r="T41" i="13"/>
  <c r="U41" i="13"/>
  <c r="V41" i="13"/>
  <c r="W41" i="13"/>
  <c r="Y41" i="13"/>
  <c r="X41" i="13" s="1"/>
  <c r="M42" i="13"/>
  <c r="N42" i="13"/>
  <c r="O42" i="13"/>
  <c r="P42" i="13"/>
  <c r="Q42" i="13"/>
  <c r="R42" i="13"/>
  <c r="S42" i="13"/>
  <c r="T42" i="13"/>
  <c r="U42" i="13"/>
  <c r="V42" i="13"/>
  <c r="W42" i="13"/>
  <c r="Y42" i="13"/>
  <c r="X42" i="13" s="1"/>
  <c r="M43" i="13"/>
  <c r="N43" i="13"/>
  <c r="O43" i="13"/>
  <c r="P43" i="13"/>
  <c r="Q43" i="13"/>
  <c r="R43" i="13"/>
  <c r="S43" i="13"/>
  <c r="T43" i="13"/>
  <c r="U43" i="13"/>
  <c r="V43" i="13"/>
  <c r="W43" i="13"/>
  <c r="Y43" i="13"/>
  <c r="X43" i="13" s="1"/>
  <c r="M44" i="13"/>
  <c r="N44" i="13"/>
  <c r="O44" i="13"/>
  <c r="P44" i="13"/>
  <c r="Q44" i="13"/>
  <c r="R44" i="13"/>
  <c r="S44" i="13"/>
  <c r="T44" i="13"/>
  <c r="U44" i="13"/>
  <c r="V44" i="13"/>
  <c r="W44" i="13"/>
  <c r="Y44" i="13"/>
  <c r="X44" i="13" s="1"/>
  <c r="M45" i="13"/>
  <c r="N45" i="13"/>
  <c r="O45" i="13"/>
  <c r="P45" i="13"/>
  <c r="Q45" i="13"/>
  <c r="R45" i="13"/>
  <c r="S45" i="13"/>
  <c r="T45" i="13"/>
  <c r="U45" i="13"/>
  <c r="V45" i="13"/>
  <c r="W45" i="13"/>
  <c r="Y45" i="13"/>
  <c r="X45" i="13" s="1"/>
  <c r="M46" i="13"/>
  <c r="N46" i="13"/>
  <c r="O46" i="13"/>
  <c r="P46" i="13"/>
  <c r="Q46" i="13"/>
  <c r="R46" i="13"/>
  <c r="S46" i="13"/>
  <c r="T46" i="13"/>
  <c r="U46" i="13"/>
  <c r="V46" i="13"/>
  <c r="W46" i="13"/>
  <c r="Y46" i="13"/>
  <c r="X46" i="13" s="1"/>
  <c r="Y40" i="13"/>
  <c r="X40" i="13" s="1"/>
  <c r="N40" i="13"/>
  <c r="O40" i="13"/>
  <c r="P40" i="13"/>
  <c r="Q40" i="13"/>
  <c r="R40" i="13"/>
  <c r="S40" i="13"/>
  <c r="T40" i="13"/>
  <c r="U40" i="13"/>
  <c r="V40" i="13"/>
  <c r="W40" i="13"/>
  <c r="M40" i="13"/>
  <c r="M31" i="13"/>
  <c r="N31" i="13"/>
  <c r="O31" i="13"/>
  <c r="P31" i="13"/>
  <c r="Q31" i="13"/>
  <c r="R31" i="13"/>
  <c r="S31" i="13"/>
  <c r="T31" i="13"/>
  <c r="U31" i="13"/>
  <c r="V31" i="13"/>
  <c r="W31" i="13"/>
  <c r="Y31" i="13"/>
  <c r="X31" i="13" s="1"/>
  <c r="M32" i="13"/>
  <c r="N32" i="13"/>
  <c r="O32" i="13"/>
  <c r="P32" i="13"/>
  <c r="Q32" i="13"/>
  <c r="R32" i="13"/>
  <c r="S32" i="13"/>
  <c r="T32" i="13"/>
  <c r="U32" i="13"/>
  <c r="V32" i="13"/>
  <c r="W32" i="13"/>
  <c r="Y32" i="13"/>
  <c r="X32" i="13" s="1"/>
  <c r="M33" i="13"/>
  <c r="N33" i="13"/>
  <c r="O33" i="13"/>
  <c r="P33" i="13"/>
  <c r="Q33" i="13"/>
  <c r="R33" i="13"/>
  <c r="S33" i="13"/>
  <c r="T33" i="13"/>
  <c r="U33" i="13"/>
  <c r="V33" i="13"/>
  <c r="W33" i="13"/>
  <c r="Y33" i="13"/>
  <c r="X33" i="13" s="1"/>
  <c r="M34" i="13"/>
  <c r="N34" i="13"/>
  <c r="O34" i="13"/>
  <c r="P34" i="13"/>
  <c r="Q34" i="13"/>
  <c r="R34" i="13"/>
  <c r="S34" i="13"/>
  <c r="T34" i="13"/>
  <c r="U34" i="13"/>
  <c r="V34" i="13"/>
  <c r="W34" i="13"/>
  <c r="Y34" i="13"/>
  <c r="X34" i="13" s="1"/>
  <c r="M35" i="13"/>
  <c r="N35" i="13"/>
  <c r="O35" i="13"/>
  <c r="P35" i="13"/>
  <c r="Q35" i="13"/>
  <c r="R35" i="13"/>
  <c r="S35" i="13"/>
  <c r="T35" i="13"/>
  <c r="U35" i="13"/>
  <c r="V35" i="13"/>
  <c r="W35" i="13"/>
  <c r="Y35" i="13"/>
  <c r="X35" i="13" s="1"/>
  <c r="M36" i="13"/>
  <c r="N36" i="13"/>
  <c r="O36" i="13"/>
  <c r="P36" i="13"/>
  <c r="Q36" i="13"/>
  <c r="R36" i="13"/>
  <c r="S36" i="13"/>
  <c r="T36" i="13"/>
  <c r="U36" i="13"/>
  <c r="V36" i="13"/>
  <c r="W36" i="13"/>
  <c r="Y36" i="13"/>
  <c r="X36" i="13" s="1"/>
  <c r="Y30" i="13"/>
  <c r="X30" i="13" s="1"/>
  <c r="N30" i="13"/>
  <c r="O30" i="13"/>
  <c r="P30" i="13"/>
  <c r="Q30" i="13"/>
  <c r="R30" i="13"/>
  <c r="S30" i="13"/>
  <c r="T30" i="13"/>
  <c r="U30" i="13"/>
  <c r="V30" i="13"/>
  <c r="W30" i="13"/>
  <c r="M30" i="13"/>
  <c r="M21" i="13"/>
  <c r="N21" i="13"/>
  <c r="O21" i="13"/>
  <c r="P21" i="13"/>
  <c r="Q21" i="13"/>
  <c r="R21" i="13"/>
  <c r="S21" i="13"/>
  <c r="T21" i="13"/>
  <c r="U21" i="13"/>
  <c r="V21" i="13"/>
  <c r="W21" i="13"/>
  <c r="Y21" i="13"/>
  <c r="X21" i="13" s="1"/>
  <c r="M22" i="13"/>
  <c r="N22" i="13"/>
  <c r="O22" i="13"/>
  <c r="P22" i="13"/>
  <c r="Q22" i="13"/>
  <c r="R22" i="13"/>
  <c r="S22" i="13"/>
  <c r="T22" i="13"/>
  <c r="U22" i="13"/>
  <c r="V22" i="13"/>
  <c r="W22" i="13"/>
  <c r="Y22" i="13"/>
  <c r="X22" i="13" s="1"/>
  <c r="M23" i="13"/>
  <c r="N23" i="13"/>
  <c r="O23" i="13"/>
  <c r="P23" i="13"/>
  <c r="Q23" i="13"/>
  <c r="R23" i="13"/>
  <c r="S23" i="13"/>
  <c r="T23" i="13"/>
  <c r="U23" i="13"/>
  <c r="V23" i="13"/>
  <c r="W23" i="13"/>
  <c r="Y23" i="13"/>
  <c r="X23" i="13" s="1"/>
  <c r="M24" i="13"/>
  <c r="N24" i="13"/>
  <c r="O24" i="13"/>
  <c r="P24" i="13"/>
  <c r="Q24" i="13"/>
  <c r="R24" i="13"/>
  <c r="S24" i="13"/>
  <c r="T24" i="13"/>
  <c r="U24" i="13"/>
  <c r="V24" i="13"/>
  <c r="W24" i="13"/>
  <c r="Y24" i="13"/>
  <c r="X24" i="13" s="1"/>
  <c r="M25" i="13"/>
  <c r="N25" i="13"/>
  <c r="O25" i="13"/>
  <c r="P25" i="13"/>
  <c r="Q25" i="13"/>
  <c r="R25" i="13"/>
  <c r="S25" i="13"/>
  <c r="T25" i="13"/>
  <c r="U25" i="13"/>
  <c r="V25" i="13"/>
  <c r="W25" i="13"/>
  <c r="Y25" i="13"/>
  <c r="X25" i="13" s="1"/>
  <c r="M26" i="13"/>
  <c r="N26" i="13"/>
  <c r="O26" i="13"/>
  <c r="P26" i="13"/>
  <c r="Q26" i="13"/>
  <c r="R26" i="13"/>
  <c r="S26" i="13"/>
  <c r="T26" i="13"/>
  <c r="U26" i="13"/>
  <c r="V26" i="13"/>
  <c r="W26" i="13"/>
  <c r="Y26" i="13"/>
  <c r="X26" i="13" s="1"/>
  <c r="Y20" i="13"/>
  <c r="X20" i="13" s="1"/>
  <c r="N20" i="13"/>
  <c r="O20" i="13"/>
  <c r="P20" i="13"/>
  <c r="Q20" i="13"/>
  <c r="R20" i="13"/>
  <c r="S20" i="13"/>
  <c r="T20" i="13"/>
  <c r="U20" i="13"/>
  <c r="V20" i="13"/>
  <c r="W20" i="13"/>
  <c r="M20" i="13"/>
  <c r="M11" i="13"/>
  <c r="N11" i="13"/>
  <c r="O11" i="13"/>
  <c r="P11" i="13"/>
  <c r="Q11" i="13"/>
  <c r="R11" i="13"/>
  <c r="S11" i="13"/>
  <c r="T11" i="13"/>
  <c r="U11" i="13"/>
  <c r="V11" i="13"/>
  <c r="W11" i="13"/>
  <c r="Y11" i="13"/>
  <c r="X11" i="13" s="1"/>
  <c r="M12" i="13"/>
  <c r="N12" i="13"/>
  <c r="O12" i="13"/>
  <c r="P12" i="13"/>
  <c r="Q12" i="13"/>
  <c r="R12" i="13"/>
  <c r="S12" i="13"/>
  <c r="T12" i="13"/>
  <c r="U12" i="13"/>
  <c r="V12" i="13"/>
  <c r="W12" i="13"/>
  <c r="Y12" i="13"/>
  <c r="X12" i="13" s="1"/>
  <c r="M13" i="13"/>
  <c r="N13" i="13"/>
  <c r="O13" i="13"/>
  <c r="P13" i="13"/>
  <c r="Q13" i="13"/>
  <c r="R13" i="13"/>
  <c r="S13" i="13"/>
  <c r="T13" i="13"/>
  <c r="U13" i="13"/>
  <c r="V13" i="13"/>
  <c r="W13" i="13"/>
  <c r="Y13" i="13"/>
  <c r="X13" i="13" s="1"/>
  <c r="M14" i="13"/>
  <c r="N14" i="13"/>
  <c r="O14" i="13"/>
  <c r="P14" i="13"/>
  <c r="Q14" i="13"/>
  <c r="R14" i="13"/>
  <c r="S14" i="13"/>
  <c r="T14" i="13"/>
  <c r="U14" i="13"/>
  <c r="V14" i="13"/>
  <c r="W14" i="13"/>
  <c r="Y14" i="13"/>
  <c r="X14" i="13" s="1"/>
  <c r="M15" i="13"/>
  <c r="N15" i="13"/>
  <c r="O15" i="13"/>
  <c r="P15" i="13"/>
  <c r="Q15" i="13"/>
  <c r="R15" i="13"/>
  <c r="S15" i="13"/>
  <c r="T15" i="13"/>
  <c r="U15" i="13"/>
  <c r="V15" i="13"/>
  <c r="W15" i="13"/>
  <c r="Y15" i="13"/>
  <c r="X15" i="13" s="1"/>
  <c r="M16" i="13"/>
  <c r="N16" i="13"/>
  <c r="O16" i="13"/>
  <c r="P16" i="13"/>
  <c r="Q16" i="13"/>
  <c r="R16" i="13"/>
  <c r="S16" i="13"/>
  <c r="T16" i="13"/>
  <c r="U16" i="13"/>
  <c r="V16" i="13"/>
  <c r="W16" i="13"/>
  <c r="Y16" i="13"/>
  <c r="X16" i="13" s="1"/>
  <c r="Y10" i="13"/>
  <c r="X10" i="13" s="1"/>
  <c r="N10" i="13"/>
  <c r="O10" i="13"/>
  <c r="P10" i="13"/>
  <c r="Q10" i="13"/>
  <c r="R10" i="13"/>
  <c r="S10" i="13"/>
  <c r="T10" i="13"/>
  <c r="U10" i="13"/>
  <c r="V10" i="13"/>
  <c r="W10" i="13"/>
  <c r="M10" i="13"/>
  <c r="I41" i="13"/>
  <c r="V29" i="1" l="1"/>
  <c r="Z42" i="12" s="1"/>
  <c r="V28" i="1"/>
  <c r="Z41" i="12" s="1"/>
  <c r="V27" i="1"/>
  <c r="Z36" i="12" s="1"/>
  <c r="V26" i="1"/>
  <c r="Z35" i="12" s="1"/>
  <c r="V25" i="1"/>
  <c r="Z34" i="12" s="1"/>
  <c r="H39" i="13" s="1"/>
  <c r="V24" i="1"/>
  <c r="Z33" i="12" s="1"/>
  <c r="H38" i="13" s="1"/>
  <c r="V23" i="1"/>
  <c r="Z26" i="12" s="1"/>
  <c r="H32" i="13" s="1"/>
  <c r="V22" i="1"/>
  <c r="Z19" i="12" s="1"/>
  <c r="H26" i="13" s="1"/>
  <c r="V21" i="1"/>
  <c r="Z12" i="12" s="1"/>
  <c r="V20" i="1"/>
  <c r="Z5" i="12" s="1"/>
  <c r="V24" i="2"/>
  <c r="Z40" i="12" s="1"/>
  <c r="V23" i="2"/>
  <c r="Z27" i="12" s="1"/>
  <c r="V22" i="2"/>
  <c r="Z20" i="12" s="1"/>
  <c r="V21" i="2"/>
  <c r="Z14" i="12" s="1"/>
  <c r="V20" i="2"/>
  <c r="Z6" i="12" s="1"/>
  <c r="V24" i="3"/>
  <c r="Z39" i="12" s="1"/>
  <c r="V23" i="3"/>
  <c r="Z29" i="12" s="1"/>
  <c r="V22" i="3"/>
  <c r="Z22" i="12" s="1"/>
  <c r="H29" i="13" s="1"/>
  <c r="V21" i="3"/>
  <c r="Z15" i="12" s="1"/>
  <c r="V20" i="3"/>
  <c r="Z7" i="12" s="1"/>
  <c r="V24" i="4"/>
  <c r="Z38" i="12" s="1"/>
  <c r="V23" i="4"/>
  <c r="Z30" i="12" s="1"/>
  <c r="V22" i="4"/>
  <c r="Z23" i="12" s="1"/>
  <c r="V21" i="4"/>
  <c r="Z16" i="12" s="1"/>
  <c r="V20" i="4"/>
  <c r="Z8" i="12" s="1"/>
  <c r="V24" i="9"/>
  <c r="Z37" i="12" s="1"/>
  <c r="V23" i="9"/>
  <c r="Z28" i="12" s="1"/>
  <c r="V22" i="9"/>
  <c r="Z21" i="12" s="1"/>
  <c r="V21" i="9"/>
  <c r="Z13" i="12" s="1"/>
  <c r="V20" i="9"/>
  <c r="Z4" i="12" s="1"/>
  <c r="H33" i="13" l="1"/>
  <c r="H28" i="13"/>
  <c r="H27" i="13"/>
  <c r="J17" i="9"/>
  <c r="P17" i="9"/>
  <c r="J4" i="9"/>
  <c r="J15" i="9"/>
  <c r="P15" i="9"/>
  <c r="J14" i="9"/>
  <c r="P14" i="9"/>
  <c r="J23" i="9"/>
  <c r="P23" i="9"/>
  <c r="J21" i="9"/>
  <c r="P21" i="9"/>
  <c r="J9" i="9"/>
  <c r="P9" i="9"/>
  <c r="J16" i="9"/>
  <c r="P16" i="9"/>
  <c r="J6" i="9"/>
  <c r="P6" i="9"/>
  <c r="J11" i="9"/>
  <c r="P11" i="9"/>
  <c r="J12" i="9"/>
  <c r="P12" i="9"/>
  <c r="J22" i="9"/>
  <c r="P22" i="9"/>
  <c r="J18" i="9"/>
  <c r="P18" i="9"/>
  <c r="J19" i="9"/>
  <c r="P19" i="9"/>
  <c r="J20" i="9"/>
  <c r="P20" i="9"/>
  <c r="J8" i="9"/>
  <c r="P8" i="9"/>
  <c r="J13" i="9"/>
  <c r="P13" i="9"/>
  <c r="J7" i="9"/>
  <c r="P7" i="9"/>
  <c r="J5" i="9"/>
  <c r="P5" i="9"/>
  <c r="J10" i="9"/>
  <c r="P10" i="9"/>
  <c r="J24" i="9"/>
  <c r="P24" i="9"/>
  <c r="J25" i="9"/>
  <c r="P25" i="9"/>
  <c r="J26" i="9"/>
  <c r="P26" i="9"/>
  <c r="J27" i="9"/>
  <c r="P27" i="9"/>
  <c r="J28" i="9"/>
  <c r="P28" i="9"/>
  <c r="J29" i="9"/>
  <c r="P29" i="9"/>
  <c r="J30" i="9"/>
  <c r="P30" i="9"/>
  <c r="J31" i="9"/>
  <c r="P31" i="9"/>
  <c r="J32" i="9"/>
  <c r="P32" i="9"/>
  <c r="J33" i="9"/>
  <c r="P33" i="9"/>
  <c r="A22" i="13"/>
  <c r="A19" i="13" l="1"/>
  <c r="J17" i="1" l="1"/>
  <c r="J27" i="1"/>
  <c r="J24" i="1"/>
  <c r="P6" i="14" l="1"/>
  <c r="P4" i="14"/>
  <c r="P5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29" i="1"/>
  <c r="P35" i="1"/>
  <c r="P14" i="1"/>
  <c r="P34" i="1"/>
  <c r="P31" i="1"/>
  <c r="P28" i="1"/>
  <c r="P10" i="1"/>
  <c r="P22" i="1"/>
  <c r="P11" i="1"/>
  <c r="P21" i="1"/>
  <c r="P36" i="1"/>
  <c r="P4" i="1"/>
  <c r="P32" i="1"/>
  <c r="P38" i="1"/>
  <c r="P33" i="1"/>
  <c r="P16" i="1"/>
  <c r="P8" i="1"/>
  <c r="P15" i="1"/>
  <c r="P30" i="1"/>
  <c r="P17" i="1"/>
  <c r="P27" i="1"/>
  <c r="P24" i="1"/>
  <c r="P13" i="1"/>
  <c r="P12" i="1"/>
  <c r="P39" i="1"/>
  <c r="P18" i="1"/>
  <c r="P9" i="1"/>
  <c r="P20" i="1"/>
  <c r="P26" i="1"/>
  <c r="P5" i="1"/>
  <c r="P25" i="1"/>
  <c r="P6" i="1"/>
  <c r="P23" i="1"/>
  <c r="P37" i="1"/>
  <c r="P19" i="1"/>
  <c r="P7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17" i="2"/>
  <c r="P7" i="2"/>
  <c r="P5" i="2"/>
  <c r="P11" i="2"/>
  <c r="P18" i="2"/>
  <c r="P23" i="2"/>
  <c r="P6" i="2"/>
  <c r="P8" i="2"/>
  <c r="P14" i="2"/>
  <c r="P24" i="2"/>
  <c r="P25" i="2"/>
  <c r="P26" i="2"/>
  <c r="P27" i="2"/>
  <c r="P28" i="2"/>
  <c r="P29" i="2"/>
  <c r="P30" i="2"/>
  <c r="P31" i="2"/>
  <c r="P32" i="2"/>
  <c r="P33" i="2"/>
  <c r="P10" i="3"/>
  <c r="P9" i="3"/>
  <c r="P7" i="3"/>
  <c r="P6" i="3"/>
  <c r="P19" i="3"/>
  <c r="P11" i="3"/>
  <c r="P17" i="3"/>
  <c r="P4" i="3"/>
  <c r="P15" i="3"/>
  <c r="P16" i="3"/>
  <c r="P13" i="3"/>
  <c r="P14" i="3"/>
  <c r="P5" i="3"/>
  <c r="P12" i="3"/>
  <c r="P18" i="3"/>
  <c r="P8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11" i="4"/>
  <c r="P9" i="4"/>
  <c r="P8" i="4"/>
  <c r="P7" i="4"/>
  <c r="P10" i="4"/>
  <c r="P5" i="4"/>
  <c r="P4" i="4"/>
  <c r="P12" i="4"/>
  <c r="P6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C100" i="14" l="1"/>
  <c r="E103" i="14" s="1"/>
  <c r="W7" i="14" s="1"/>
  <c r="C100" i="1"/>
  <c r="E103" i="1" s="1"/>
  <c r="C100" i="2"/>
  <c r="G102" i="2" s="1"/>
  <c r="W8" i="2" s="1"/>
  <c r="C100" i="3"/>
  <c r="G102" i="3" s="1"/>
  <c r="W8" i="3" s="1"/>
  <c r="C100" i="4"/>
  <c r="G102" i="4" s="1"/>
  <c r="W8" i="4" s="1"/>
  <c r="C100" i="9"/>
  <c r="E102" i="9" s="1"/>
  <c r="V8" i="9" s="1"/>
  <c r="E102" i="14" l="1"/>
  <c r="G103" i="14"/>
  <c r="X7" i="14" s="1"/>
  <c r="G101" i="14"/>
  <c r="G102" i="14"/>
  <c r="E101" i="14"/>
  <c r="E101" i="4"/>
  <c r="V7" i="4" s="1"/>
  <c r="E102" i="4"/>
  <c r="V8" i="4" s="1"/>
  <c r="G101" i="2"/>
  <c r="W7" i="2" s="1"/>
  <c r="G103" i="1"/>
  <c r="G101" i="4"/>
  <c r="W7" i="4" s="1"/>
  <c r="E102" i="3"/>
  <c r="V8" i="3" s="1"/>
  <c r="E102" i="2"/>
  <c r="V8" i="2" s="1"/>
  <c r="G103" i="2"/>
  <c r="G103" i="4"/>
  <c r="E101" i="2"/>
  <c r="V7" i="2" s="1"/>
  <c r="G102" i="9"/>
  <c r="W8" i="9" s="1"/>
  <c r="G103" i="9"/>
  <c r="E101" i="9"/>
  <c r="V7" i="9" s="1"/>
  <c r="E103" i="3"/>
  <c r="E103" i="9"/>
  <c r="G101" i="9"/>
  <c r="W7" i="9" s="1"/>
  <c r="E101" i="3"/>
  <c r="V7" i="3" s="1"/>
  <c r="G103" i="3"/>
  <c r="G101" i="1"/>
  <c r="W7" i="1" s="1"/>
  <c r="E103" i="4"/>
  <c r="G101" i="3"/>
  <c r="W7" i="3" s="1"/>
  <c r="E103" i="2"/>
  <c r="E102" i="1"/>
  <c r="V8" i="1" s="1"/>
  <c r="G102" i="1"/>
  <c r="W8" i="1" s="1"/>
  <c r="E101" i="1"/>
  <c r="V7" i="1" s="1"/>
  <c r="A51" i="13" l="1"/>
  <c r="E5" i="13"/>
  <c r="E6" i="13"/>
  <c r="I46" i="13" l="1"/>
  <c r="I45" i="13" l="1"/>
  <c r="I44" i="13"/>
  <c r="I43" i="13"/>
  <c r="I42" i="13"/>
  <c r="A26" i="13"/>
  <c r="B17" i="13"/>
  <c r="G46" i="13"/>
  <c r="D46" i="13"/>
  <c r="G45" i="13"/>
  <c r="G44" i="13"/>
  <c r="G43" i="13"/>
  <c r="G42" i="13"/>
  <c r="G41" i="13"/>
  <c r="D45" i="13"/>
  <c r="D44" i="13"/>
  <c r="D43" i="13"/>
  <c r="D42" i="13"/>
  <c r="D41" i="13"/>
  <c r="A21" i="13" l="1"/>
  <c r="E39" i="13"/>
  <c r="E38" i="13"/>
  <c r="E33" i="13"/>
  <c r="E32" i="13"/>
  <c r="E27" i="13"/>
  <c r="E28" i="13"/>
  <c r="E29" i="13"/>
  <c r="E26" i="13"/>
  <c r="A34" i="13"/>
  <c r="A35" i="13"/>
  <c r="A36" i="13"/>
  <c r="A37" i="13"/>
  <c r="A33" i="13"/>
  <c r="A27" i="13"/>
  <c r="A28" i="13"/>
  <c r="A29" i="13"/>
  <c r="A30" i="13"/>
  <c r="J13" i="1" l="1"/>
  <c r="J36" i="1"/>
  <c r="J19" i="1"/>
  <c r="J12" i="1"/>
  <c r="J39" i="1"/>
  <c r="J21" i="1"/>
  <c r="J11" i="1"/>
  <c r="J26" i="1"/>
  <c r="J5" i="1"/>
  <c r="J18" i="1"/>
  <c r="J12" i="3" l="1"/>
  <c r="J33" i="1" l="1"/>
  <c r="J9" i="1"/>
  <c r="J10" i="1"/>
  <c r="J31" i="1"/>
  <c r="J30" i="1"/>
  <c r="J4" i="1"/>
  <c r="J23" i="1"/>
  <c r="J15" i="1"/>
  <c r="J6" i="1"/>
  <c r="J34" i="1"/>
  <c r="J25" i="1"/>
  <c r="J29" i="1"/>
  <c r="J20" i="1"/>
  <c r="J28" i="1"/>
  <c r="J35" i="1"/>
  <c r="J7" i="1"/>
  <c r="J22" i="1"/>
  <c r="J16" i="1"/>
  <c r="J8" i="1"/>
  <c r="J37" i="1"/>
  <c r="J38" i="1"/>
  <c r="J14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18" i="2"/>
  <c r="J8" i="2"/>
  <c r="J17" i="2"/>
  <c r="J6" i="2"/>
  <c r="J11" i="2"/>
  <c r="J23" i="2"/>
  <c r="J14" i="2"/>
  <c r="J5" i="2"/>
  <c r="J7" i="2"/>
  <c r="J24" i="2"/>
  <c r="J25" i="2"/>
  <c r="J26" i="2"/>
  <c r="J27" i="2"/>
  <c r="J28" i="2"/>
  <c r="J29" i="2"/>
  <c r="J30" i="2"/>
  <c r="J31" i="2"/>
  <c r="J32" i="2"/>
  <c r="J33" i="2"/>
  <c r="J11" i="3"/>
  <c r="J6" i="3"/>
  <c r="J13" i="3"/>
  <c r="J9" i="3"/>
  <c r="J14" i="3"/>
  <c r="J18" i="3"/>
  <c r="J20" i="3"/>
  <c r="J10" i="3"/>
  <c r="J17" i="3"/>
  <c r="J5" i="3"/>
  <c r="J8" i="3"/>
  <c r="J21" i="3"/>
  <c r="J16" i="3"/>
  <c r="J19" i="3"/>
  <c r="J15" i="3"/>
  <c r="J4" i="3"/>
  <c r="J22" i="3"/>
  <c r="J7" i="3"/>
  <c r="J23" i="3"/>
  <c r="J24" i="3"/>
  <c r="J25" i="3"/>
  <c r="J26" i="3"/>
  <c r="J27" i="3"/>
  <c r="J28" i="3"/>
  <c r="J29" i="3"/>
  <c r="J30" i="3"/>
  <c r="J31" i="3"/>
  <c r="J32" i="3"/>
  <c r="J33" i="3"/>
  <c r="J11" i="4"/>
  <c r="J4" i="4"/>
  <c r="J10" i="4"/>
  <c r="J7" i="4"/>
  <c r="J12" i="4"/>
  <c r="J5" i="4"/>
  <c r="J6" i="4"/>
  <c r="J13" i="4"/>
  <c r="J8" i="4"/>
  <c r="J9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5" i="14"/>
  <c r="J4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6" i="14"/>
  <c r="U29" i="1" l="1"/>
  <c r="Y42" i="12" s="1"/>
  <c r="U28" i="1"/>
  <c r="Y41" i="12" s="1"/>
  <c r="S29" i="1"/>
  <c r="S28" i="1"/>
  <c r="U27" i="1" l="1"/>
  <c r="U26" i="1"/>
  <c r="U24" i="1"/>
  <c r="S27" i="1" l="1"/>
  <c r="S26" i="1"/>
  <c r="Y35" i="12"/>
  <c r="Y36" i="12"/>
  <c r="U25" i="1" l="1"/>
  <c r="Y34" i="12" s="1"/>
  <c r="G39" i="13" s="1"/>
  <c r="S25" i="1"/>
  <c r="Y33" i="12"/>
  <c r="G38" i="13" s="1"/>
  <c r="S24" i="1"/>
  <c r="U23" i="1"/>
  <c r="Y26" i="12" s="1"/>
  <c r="G32" i="13" s="1"/>
  <c r="S23" i="1"/>
  <c r="U22" i="1"/>
  <c r="Y19" i="12" s="1"/>
  <c r="G26" i="13" s="1"/>
  <c r="S22" i="1"/>
  <c r="U21" i="1"/>
  <c r="Y12" i="12" s="1"/>
  <c r="S21" i="1"/>
  <c r="Y5" i="12"/>
  <c r="S20" i="1"/>
  <c r="U24" i="2"/>
  <c r="Y40" i="12" s="1"/>
  <c r="S24" i="2"/>
  <c r="U23" i="2"/>
  <c r="Y27" i="12" s="1"/>
  <c r="S23" i="2"/>
  <c r="U22" i="2"/>
  <c r="Y20" i="12" s="1"/>
  <c r="S22" i="2"/>
  <c r="U21" i="2"/>
  <c r="Y14" i="12" s="1"/>
  <c r="S21" i="2"/>
  <c r="U20" i="2"/>
  <c r="Y6" i="12" s="1"/>
  <c r="S20" i="2"/>
  <c r="U24" i="3"/>
  <c r="Y39" i="12" s="1"/>
  <c r="S24" i="3"/>
  <c r="U23" i="3"/>
  <c r="Y29" i="12" s="1"/>
  <c r="S23" i="3"/>
  <c r="U22" i="3"/>
  <c r="Y22" i="12" s="1"/>
  <c r="S22" i="3"/>
  <c r="U21" i="3"/>
  <c r="Y15" i="12" s="1"/>
  <c r="S21" i="3"/>
  <c r="U20" i="3"/>
  <c r="Y7" i="12" s="1"/>
  <c r="S20" i="3"/>
  <c r="U24" i="4"/>
  <c r="Y38" i="12" s="1"/>
  <c r="S24" i="4"/>
  <c r="U23" i="4"/>
  <c r="Y30" i="12" s="1"/>
  <c r="S23" i="4"/>
  <c r="U22" i="4"/>
  <c r="Y23" i="12" s="1"/>
  <c r="S22" i="4"/>
  <c r="U21" i="4"/>
  <c r="Y16" i="12" s="1"/>
  <c r="C37" i="13" s="1"/>
  <c r="S21" i="4"/>
  <c r="U20" i="4"/>
  <c r="Y8" i="12" s="1"/>
  <c r="C30" i="13" s="1"/>
  <c r="S20" i="4"/>
  <c r="U24" i="9"/>
  <c r="Y37" i="12" s="1"/>
  <c r="U23" i="9"/>
  <c r="Y28" i="12" s="1"/>
  <c r="U22" i="9"/>
  <c r="Y21" i="12" s="1"/>
  <c r="U21" i="9"/>
  <c r="Y13" i="12" s="1"/>
  <c r="U20" i="9"/>
  <c r="Y4" i="12" s="1"/>
  <c r="S24" i="9"/>
  <c r="S23" i="9"/>
  <c r="S22" i="9"/>
  <c r="S21" i="9"/>
  <c r="S20" i="9"/>
  <c r="G33" i="13" l="1"/>
  <c r="C33" i="13"/>
  <c r="G27" i="13"/>
  <c r="C34" i="13"/>
  <c r="C35" i="13"/>
  <c r="C36" i="13"/>
  <c r="C29" i="13"/>
  <c r="C28" i="13"/>
  <c r="C27" i="13"/>
  <c r="G29" i="13"/>
  <c r="G28" i="13"/>
  <c r="C26" i="13"/>
  <c r="B16" i="13" s="1"/>
</calcChain>
</file>

<file path=xl/sharedStrings.xml><?xml version="1.0" encoding="utf-8"?>
<sst xmlns="http://schemas.openxmlformats.org/spreadsheetml/2006/main" count="879" uniqueCount="209">
  <si>
    <t>Heideroosje</t>
  </si>
  <si>
    <t>Naam</t>
  </si>
  <si>
    <t>Klasse</t>
  </si>
  <si>
    <t>Punten</t>
  </si>
  <si>
    <t>Hoogste serie</t>
  </si>
  <si>
    <t>Laatste pijlen</t>
  </si>
  <si>
    <t>Heren</t>
  </si>
  <si>
    <t>Dames</t>
  </si>
  <si>
    <t>Veteraan</t>
  </si>
  <si>
    <t>Jeugd t/m 18</t>
  </si>
  <si>
    <t>Jeugd t/m 15</t>
  </si>
  <si>
    <t>Jeugd t/m 13</t>
  </si>
  <si>
    <t>Positie</t>
  </si>
  <si>
    <t>Laatste pijlen*</t>
  </si>
  <si>
    <t>Optioneel veld om automatisch sorteren mogelijk te maken</t>
  </si>
  <si>
    <t>Invullen zover nodig</t>
  </si>
  <si>
    <t>Heidebloem</t>
  </si>
  <si>
    <t>Roos in Bloei</t>
  </si>
  <si>
    <t>Buitenlust</t>
  </si>
  <si>
    <t>Ons Genoegen</t>
  </si>
  <si>
    <t>Totaal</t>
  </si>
  <si>
    <t>1</t>
  </si>
  <si>
    <t>2</t>
  </si>
  <si>
    <t>3</t>
  </si>
  <si>
    <t>4</t>
  </si>
  <si>
    <t>5</t>
  </si>
  <si>
    <t>Uitslag Persoonlijk</t>
  </si>
  <si>
    <t>Uitslag maken</t>
  </si>
  <si>
    <t>Gebruik de knop 'Maak Uitslag' in het uitslagen tabblad om alle</t>
  </si>
  <si>
    <t>tabbladen (incl. deze dus) te sorteren en een uitslag te maken</t>
  </si>
  <si>
    <t>Uitslag Zestallen</t>
  </si>
  <si>
    <t>Ons Genoegen 1</t>
  </si>
  <si>
    <t>Ons Genoegen 2</t>
  </si>
  <si>
    <t>Ons Genoegen 3</t>
  </si>
  <si>
    <t>Ons Genoegen 4</t>
  </si>
  <si>
    <t>Ons Genoegen 5</t>
  </si>
  <si>
    <t>Team</t>
  </si>
  <si>
    <t>1e Zestallen</t>
  </si>
  <si>
    <t>2e Zestallen</t>
  </si>
  <si>
    <t>Buitenlust 1</t>
  </si>
  <si>
    <t>Roos in Bloei 1</t>
  </si>
  <si>
    <t>Heidebloem 1</t>
  </si>
  <si>
    <t>Heideroosje 1</t>
  </si>
  <si>
    <t>Buitenlust 2</t>
  </si>
  <si>
    <t>Roos in Bloei 2</t>
  </si>
  <si>
    <t>Heidebloem 2</t>
  </si>
  <si>
    <t>Heideroosje 2</t>
  </si>
  <si>
    <t>3e Zestallen</t>
  </si>
  <si>
    <t>Buitenlust 3</t>
  </si>
  <si>
    <t>Roos in Bloei 3</t>
  </si>
  <si>
    <t>Heidebloem 3</t>
  </si>
  <si>
    <t>Heideroosje 3</t>
  </si>
  <si>
    <t>4e Zestallen</t>
  </si>
  <si>
    <t>Buitenlust 4</t>
  </si>
  <si>
    <t>Roos in Bloei 4</t>
  </si>
  <si>
    <t>Heidebloem 4</t>
  </si>
  <si>
    <t>Heideroosje 4</t>
  </si>
  <si>
    <t>5e / 6e Zestallen</t>
  </si>
  <si>
    <t>Buitenlust 5</t>
  </si>
  <si>
    <t>Roos in Bloei 5</t>
  </si>
  <si>
    <t>Heidebloem 5</t>
  </si>
  <si>
    <t>Heideroosje 5</t>
  </si>
  <si>
    <t>Heideroosje 6</t>
  </si>
  <si>
    <t>Club</t>
  </si>
  <si>
    <t>Persoonlijke Uitslag</t>
  </si>
  <si>
    <t>25</t>
  </si>
  <si>
    <t>24</t>
  </si>
  <si>
    <t>23</t>
  </si>
  <si>
    <t>22</t>
  </si>
  <si>
    <t>21</t>
  </si>
  <si>
    <t>Wij kijken terug op een gezellig en sportief schietweekend!</t>
  </si>
  <si>
    <t>Heideroosje 7</t>
  </si>
  <si>
    <t>Heideroosje 8</t>
  </si>
  <si>
    <t>Heideroosje 9</t>
  </si>
  <si>
    <t>Heideroosje 10</t>
  </si>
  <si>
    <t>Vereniging</t>
  </si>
  <si>
    <t>18m Schutters</t>
  </si>
  <si>
    <t>Heideboem</t>
  </si>
  <si>
    <t xml:space="preserve">Uitslagen </t>
  </si>
  <si>
    <t>5e/6e/7e Zestallen</t>
  </si>
  <si>
    <t>Hoogste Heer</t>
  </si>
  <si>
    <t>Hoogste Dame</t>
  </si>
  <si>
    <t>Hoogste Veteraan</t>
  </si>
  <si>
    <t>Hoogste Jeugd (t/m 18 jaar):</t>
  </si>
  <si>
    <t>Hoogste Jeugd (t/m 15 jaar):</t>
  </si>
  <si>
    <t>Hoogste Jeugd 18m</t>
  </si>
  <si>
    <t>INVULLEN</t>
  </si>
  <si>
    <t>!!!!!!</t>
  </si>
  <si>
    <t>Nummer Onderlingen</t>
  </si>
  <si>
    <t>Organiserende vereniging</t>
  </si>
  <si>
    <t>Beginjaar</t>
  </si>
  <si>
    <t>Eindjaar</t>
  </si>
  <si>
    <t>Deze regels worden niet mee uitgeprint</t>
  </si>
  <si>
    <t>Onderaan naam zestalcommissie lid invullen!!!</t>
  </si>
  <si>
    <t>OPSLAAN ALS EXCEL WERKBLAD MET MACRO'S!!!!!</t>
  </si>
  <si>
    <t>Jeugd Klasse A</t>
  </si>
  <si>
    <t>Jeugd Klasse B</t>
  </si>
  <si>
    <t>Jeugd Klasse C</t>
  </si>
  <si>
    <t>16 t/m 18 jr</t>
  </si>
  <si>
    <t>13 t/m 15 jr</t>
  </si>
  <si>
    <t>t/m 12 jr</t>
  </si>
  <si>
    <t>Actueel jaar</t>
  </si>
  <si>
    <t>Actueel Jaar</t>
  </si>
  <si>
    <t>Van</t>
  </si>
  <si>
    <t>t/m</t>
  </si>
  <si>
    <t>,</t>
  </si>
  <si>
    <t>Groep A</t>
  </si>
  <si>
    <t>Groep B</t>
  </si>
  <si>
    <t>Groep C</t>
  </si>
  <si>
    <t xml:space="preserve">Van </t>
  </si>
  <si>
    <t>Totaal2</t>
  </si>
  <si>
    <t>Cor Joosten</t>
  </si>
  <si>
    <t>Edwin Joosten</t>
  </si>
  <si>
    <t>Schutters</t>
  </si>
  <si>
    <t>Frank Hoogmans</t>
  </si>
  <si>
    <t>Kevin Slaats</t>
  </si>
  <si>
    <t>Henk Smolenaars</t>
  </si>
  <si>
    <t>Willem-Jan Timmermans</t>
  </si>
  <si>
    <t>Lau Geraets</t>
  </si>
  <si>
    <t>Koos Heijnen</t>
  </si>
  <si>
    <t>Ben Geraets</t>
  </si>
  <si>
    <t>Olga Sijbers</t>
  </si>
  <si>
    <t>Ben Koper</t>
  </si>
  <si>
    <t>Stephan Baetsen</t>
  </si>
  <si>
    <t>Jan Derks</t>
  </si>
  <si>
    <t>Marcel Walschot</t>
  </si>
  <si>
    <t>Marc Simons</t>
  </si>
  <si>
    <t>Jo Peeters</t>
  </si>
  <si>
    <t>Peter Verstappen</t>
  </si>
  <si>
    <t>Petra Joosten</t>
  </si>
  <si>
    <t>Maurice Linders</t>
  </si>
  <si>
    <t>Diana Sijbers</t>
  </si>
  <si>
    <t>Huub Korsten</t>
  </si>
  <si>
    <t>Groep A - 250 t/m 213 punten</t>
  </si>
  <si>
    <t>Groep B - 212 t/m 186 punten</t>
  </si>
  <si>
    <t>Groep C - 185 t/m 151 punten</t>
  </si>
  <si>
    <t>Groep D - 150 t/m 0 punten</t>
  </si>
  <si>
    <t>Har Luijten</t>
  </si>
  <si>
    <t>Jo Caalders</t>
  </si>
  <si>
    <t>Thieu Jeurninck</t>
  </si>
  <si>
    <t>Pascal Hendriks</t>
  </si>
  <si>
    <t>Wim Hendriks</t>
  </si>
  <si>
    <t>Wim Verstappen</t>
  </si>
  <si>
    <t>Lowie Joosten</t>
  </si>
  <si>
    <t>Peter Joosten</t>
  </si>
  <si>
    <t>Nard Roost</t>
  </si>
  <si>
    <t>Ad Goossens</t>
  </si>
  <si>
    <t>Nard Peeters</t>
  </si>
  <si>
    <t>Elly Glim</t>
  </si>
  <si>
    <t>18m</t>
  </si>
  <si>
    <t>Harold Janshen</t>
  </si>
  <si>
    <t>Jan Sijbers</t>
  </si>
  <si>
    <t>Michael Simons</t>
  </si>
  <si>
    <t>Wim Janssen</t>
  </si>
  <si>
    <t>Math Crins</t>
  </si>
  <si>
    <t>Rene Ververs</t>
  </si>
  <si>
    <t>Kolom1</t>
  </si>
  <si>
    <t>Huub Sijbers</t>
  </si>
  <si>
    <t>Wim Peeters</t>
  </si>
  <si>
    <t xml:space="preserve">Graag tot ziens bij de  Roggelse Kampioenschappen bij Ons Genoegen. </t>
  </si>
  <si>
    <t>Loting</t>
  </si>
  <si>
    <t>Peter Mennen</t>
  </si>
  <si>
    <t>Jeroen Verschuren</t>
  </si>
  <si>
    <t>Silfran Ghielen</t>
  </si>
  <si>
    <t>Desiree Lommen</t>
  </si>
  <si>
    <t>Frits Levels</t>
  </si>
  <si>
    <t>Jac Gielen</t>
  </si>
  <si>
    <t>Wiel Boonen</t>
  </si>
  <si>
    <t>Loek Hendriks</t>
  </si>
  <si>
    <t>Fried Fijten</t>
  </si>
  <si>
    <t>Hans Sijbers</t>
  </si>
  <si>
    <t>Wil Luijten</t>
  </si>
  <si>
    <t>Frits Joosten</t>
  </si>
  <si>
    <t>Mike Sijbers</t>
  </si>
  <si>
    <t>Thei Peters</t>
  </si>
  <si>
    <t>m</t>
  </si>
  <si>
    <t>Carolien v. Dijk</t>
  </si>
  <si>
    <t>Maikel Boumans</t>
  </si>
  <si>
    <t>Harry Moonen</t>
  </si>
  <si>
    <t>Jan Verheijen</t>
  </si>
  <si>
    <t>Piet v. Roij</t>
  </si>
  <si>
    <t>Peter v. Ratingen</t>
  </si>
  <si>
    <t>Sabine v. Rijt</t>
  </si>
  <si>
    <t>Ramon v. Horne</t>
  </si>
  <si>
    <t>Johan v. Rijt</t>
  </si>
  <si>
    <t>Thei Verdonschot</t>
  </si>
  <si>
    <t>Louis Claessen</t>
  </si>
  <si>
    <t>Rien v. Hugten</t>
  </si>
  <si>
    <t>Jo v. Rijt</t>
  </si>
  <si>
    <t>Leo Pijls</t>
  </si>
  <si>
    <t>Rob Schaareman</t>
  </si>
  <si>
    <t>Niki Wetjens</t>
  </si>
  <si>
    <t>Dave Proosten</t>
  </si>
  <si>
    <t>Thei Pijls</t>
  </si>
  <si>
    <t>Amber Lamers</t>
  </si>
  <si>
    <t>Nick Manders</t>
  </si>
  <si>
    <t>Piet Gommans</t>
  </si>
  <si>
    <t>Martijn Janssen</t>
  </si>
  <si>
    <t>Quin Hendriks</t>
  </si>
  <si>
    <t>Etienne Deckers</t>
  </si>
  <si>
    <t>Rob v. Nispen</t>
  </si>
  <si>
    <t xml:space="preserve">Jeroen v. Nispen </t>
  </si>
  <si>
    <t>Gerard v/d Beuken</t>
  </si>
  <si>
    <t>Martin Damen</t>
  </si>
  <si>
    <t>Jules Beckers</t>
  </si>
  <si>
    <t>Mark v/d Boer</t>
  </si>
  <si>
    <t>Brianne Ghielen</t>
  </si>
  <si>
    <t>Rik v/d Beuken</t>
  </si>
  <si>
    <t>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</si>
</sst>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000000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/>
      <top/>
      <bottom/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3" fillId="3" borderId="0" applyNumberFormat="0" applyBorder="0" applyAlignment="0" applyProtection="0"/>
    <xf numFmtId="0" fontId="4" fillId="4" borderId="16" applyNumberFormat="0" applyAlignment="0" applyProtection="0"/>
    <xf numFmtId="0" fontId="5" fillId="5" borderId="0" applyNumberFormat="0" applyBorder="0" applyAlignment="0" applyProtection="0"/>
    <xf numFmtId="0" fontId="7" fillId="0" borderId="0"/>
  </cellStyleXfs>
  <cellXfs count="181">
    <xf numFmtId="0" fontId="0" fillId="0" borderId="0" xfId="0"/>
    <xf numFmtId="0" fontId="2" fillId="0" borderId="0" xfId="0" applyFont="1"/>
    <xf numFmtId="0" fontId="0" fillId="2" borderId="0" xfId="1" applyFont="1" applyBorder="1"/>
    <xf numFmtId="0" fontId="0" fillId="2" borderId="4" xfId="1" applyFont="1" applyBorder="1"/>
    <xf numFmtId="0" fontId="0" fillId="2" borderId="5" xfId="1" applyFont="1" applyBorder="1"/>
    <xf numFmtId="0" fontId="0" fillId="2" borderId="6" xfId="1" applyFont="1" applyBorder="1"/>
    <xf numFmtId="0" fontId="0" fillId="2" borderId="7" xfId="1" applyFont="1" applyBorder="1"/>
    <xf numFmtId="0" fontId="0" fillId="2" borderId="8" xfId="1" applyFont="1" applyBorder="1"/>
    <xf numFmtId="0" fontId="0" fillId="2" borderId="9" xfId="1" applyFont="1" applyBorder="1"/>
    <xf numFmtId="0" fontId="0" fillId="2" borderId="14" xfId="1" applyFont="1" applyBorder="1"/>
    <xf numFmtId="0" fontId="0" fillId="2" borderId="15" xfId="1" applyFont="1" applyBorder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0" xfId="0" applyNumberFormat="1" applyFill="1" applyBorder="1" applyAlignment="1">
      <alignment horizontal="center"/>
    </xf>
    <xf numFmtId="0" fontId="3" fillId="3" borderId="0" xfId="2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3" fillId="3" borderId="7" xfId="2" applyBorder="1"/>
    <xf numFmtId="0" fontId="3" fillId="3" borderId="11" xfId="2" applyBorder="1"/>
    <xf numFmtId="0" fontId="3" fillId="3" borderId="11" xfId="2" applyNumberFormat="1" applyBorder="1" applyAlignment="1">
      <alignment horizontal="center"/>
    </xf>
    <xf numFmtId="0" fontId="3" fillId="3" borderId="4" xfId="2" applyNumberFormat="1" applyBorder="1" applyAlignment="1">
      <alignment horizontal="center"/>
    </xf>
    <xf numFmtId="0" fontId="3" fillId="3" borderId="5" xfId="2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2" borderId="12" xfId="1" applyFont="1" applyBorder="1" applyAlignment="1">
      <alignment horizontal="center"/>
    </xf>
    <xf numFmtId="0" fontId="0" fillId="2" borderId="10" xfId="1" applyFont="1" applyBorder="1" applyAlignment="1">
      <alignment horizontal="center"/>
    </xf>
    <xf numFmtId="0" fontId="0" fillId="2" borderId="11" xfId="1" applyFont="1" applyBorder="1" applyAlignment="1">
      <alignment horizontal="center"/>
    </xf>
    <xf numFmtId="0" fontId="4" fillId="4" borderId="16" xfId="3"/>
    <xf numFmtId="0" fontId="3" fillId="3" borderId="0" xfId="2"/>
    <xf numFmtId="0" fontId="6" fillId="0" borderId="5" xfId="0" applyFont="1" applyBorder="1"/>
    <xf numFmtId="0" fontId="6" fillId="0" borderId="10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0" xfId="0" applyFont="1"/>
    <xf numFmtId="0" fontId="5" fillId="5" borderId="0" xfId="4"/>
    <xf numFmtId="0" fontId="6" fillId="0" borderId="0" xfId="0" applyNumberFormat="1" applyFont="1" applyBorder="1" applyAlignment="1">
      <alignment horizontal="center"/>
    </xf>
    <xf numFmtId="0" fontId="3" fillId="3" borderId="17" xfId="2" applyNumberFormat="1" applyBorder="1" applyAlignment="1">
      <alignment horizontal="center"/>
    </xf>
    <xf numFmtId="0" fontId="3" fillId="3" borderId="14" xfId="2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3" borderId="11" xfId="2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Border="1"/>
    <xf numFmtId="0" fontId="0" fillId="0" borderId="0" xfId="0"/>
    <xf numFmtId="0" fontId="2" fillId="0" borderId="0" xfId="0" applyFont="1"/>
    <xf numFmtId="0" fontId="0" fillId="0" borderId="10" xfId="0" applyFill="1" applyBorder="1"/>
    <xf numFmtId="0" fontId="0" fillId="0" borderId="13" xfId="1" applyFont="1" applyFill="1" applyBorder="1" applyAlignment="1">
      <alignment horizontal="center"/>
    </xf>
    <xf numFmtId="0" fontId="0" fillId="0" borderId="13" xfId="1" applyFont="1" applyFill="1" applyBorder="1"/>
    <xf numFmtId="0" fontId="8" fillId="3" borderId="2" xfId="2" applyFont="1" applyBorder="1" applyAlignment="1">
      <alignment horizontal="center"/>
    </xf>
    <xf numFmtId="0" fontId="8" fillId="3" borderId="8" xfId="2" applyFont="1" applyBorder="1"/>
    <xf numFmtId="0" fontId="7" fillId="0" borderId="0" xfId="5"/>
    <xf numFmtId="0" fontId="0" fillId="0" borderId="13" xfId="0" applyBorder="1"/>
    <xf numFmtId="0" fontId="9" fillId="0" borderId="0" xfId="0" applyFont="1" applyFill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Alignment="1"/>
    <xf numFmtId="0" fontId="0" fillId="0" borderId="3" xfId="0" applyBorder="1"/>
    <xf numFmtId="0" fontId="8" fillId="3" borderId="14" xfId="2" applyFont="1" applyBorder="1"/>
    <xf numFmtId="0" fontId="8" fillId="3" borderId="7" xfId="2" applyFont="1" applyBorder="1"/>
    <xf numFmtId="0" fontId="8" fillId="3" borderId="11" xfId="2" applyFont="1" applyBorder="1" applyAlignment="1">
      <alignment horizontal="center"/>
    </xf>
    <xf numFmtId="0" fontId="8" fillId="3" borderId="11" xfId="2" applyNumberFormat="1" applyFont="1" applyBorder="1" applyAlignment="1">
      <alignment horizontal="center"/>
    </xf>
    <xf numFmtId="0" fontId="8" fillId="3" borderId="4" xfId="2" applyNumberFormat="1" applyFont="1" applyBorder="1" applyAlignment="1">
      <alignment horizontal="center"/>
    </xf>
    <xf numFmtId="0" fontId="8" fillId="3" borderId="0" xfId="2" applyNumberFormat="1" applyFont="1" applyBorder="1" applyAlignment="1">
      <alignment horizontal="center"/>
    </xf>
    <xf numFmtId="0" fontId="8" fillId="3" borderId="6" xfId="2" applyNumberFormat="1" applyFont="1" applyBorder="1" applyAlignment="1">
      <alignment horizontal="center"/>
    </xf>
    <xf numFmtId="0" fontId="8" fillId="3" borderId="14" xfId="2" applyNumberFormat="1" applyFont="1" applyBorder="1" applyAlignment="1">
      <alignment horizontal="center"/>
    </xf>
    <xf numFmtId="0" fontId="0" fillId="0" borderId="0" xfId="0" applyFill="1"/>
    <xf numFmtId="0" fontId="12" fillId="0" borderId="0" xfId="0" applyFont="1" applyFill="1"/>
    <xf numFmtId="0" fontId="2" fillId="6" borderId="18" xfId="0" applyFont="1" applyFill="1" applyBorder="1"/>
    <xf numFmtId="0" fontId="2" fillId="6" borderId="18" xfId="0" applyFont="1" applyFill="1" applyBorder="1" applyAlignment="1">
      <alignment horizontal="center"/>
    </xf>
    <xf numFmtId="0" fontId="2" fillId="6" borderId="21" xfId="0" applyFont="1" applyFill="1" applyBorder="1"/>
    <xf numFmtId="0" fontId="2" fillId="6" borderId="21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13" fillId="0" borderId="0" xfId="0" applyFont="1" applyFill="1"/>
    <xf numFmtId="0" fontId="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Border="1"/>
    <xf numFmtId="0" fontId="11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0" fontId="0" fillId="0" borderId="5" xfId="0" applyFont="1" applyBorder="1"/>
    <xf numFmtId="0" fontId="9" fillId="0" borderId="0" xfId="0" applyFont="1" applyFill="1" applyAlignment="1">
      <alignment horizontal="left"/>
    </xf>
    <xf numFmtId="0" fontId="0" fillId="0" borderId="0" xfId="0" applyFont="1" applyFill="1" applyBorder="1"/>
    <xf numFmtId="0" fontId="2" fillId="6" borderId="24" xfId="0" applyFont="1" applyFill="1" applyBorder="1"/>
    <xf numFmtId="0" fontId="2" fillId="6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0" fillId="0" borderId="0" xfId="1" applyFont="1" applyFill="1" applyBorder="1"/>
    <xf numFmtId="0" fontId="0" fillId="0" borderId="43" xfId="0" applyFill="1" applyBorder="1" applyAlignment="1">
      <alignment horizontal="center"/>
    </xf>
    <xf numFmtId="0" fontId="3" fillId="3" borderId="9" xfId="2" applyNumberFormat="1" applyBorder="1" applyAlignment="1">
      <alignment horizontal="center"/>
    </xf>
    <xf numFmtId="0" fontId="3" fillId="3" borderId="3" xfId="2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3" fillId="3" borderId="6" xfId="2" applyNumberFormat="1" applyBorder="1" applyAlignment="1">
      <alignment horizontal="center"/>
    </xf>
    <xf numFmtId="0" fontId="3" fillId="3" borderId="7" xfId="2" applyNumberFormat="1" applyBorder="1" applyAlignment="1">
      <alignment horizontal="center"/>
    </xf>
    <xf numFmtId="0" fontId="8" fillId="3" borderId="7" xfId="2" applyNumberFormat="1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0" fillId="7" borderId="46" xfId="0" applyFont="1" applyFill="1" applyBorder="1"/>
    <xf numFmtId="0" fontId="0" fillId="7" borderId="44" xfId="0" applyFont="1" applyFill="1" applyBorder="1"/>
    <xf numFmtId="0" fontId="0" fillId="7" borderId="44" xfId="0" applyFont="1" applyFill="1" applyBorder="1" applyAlignment="1">
      <alignment horizontal="center"/>
    </xf>
    <xf numFmtId="0" fontId="0" fillId="7" borderId="45" xfId="0" applyFont="1" applyFill="1" applyBorder="1"/>
    <xf numFmtId="0" fontId="0" fillId="0" borderId="46" xfId="0" applyFont="1" applyBorder="1"/>
    <xf numFmtId="0" fontId="0" fillId="0" borderId="44" xfId="0" applyFont="1" applyBorder="1"/>
    <xf numFmtId="0" fontId="0" fillId="0" borderId="44" xfId="0" applyFont="1" applyBorder="1" applyAlignment="1">
      <alignment horizontal="center"/>
    </xf>
    <xf numFmtId="0" fontId="0" fillId="0" borderId="45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47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17" fillId="0" borderId="47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9" fillId="0" borderId="0" xfId="0" applyFont="1" applyFill="1" applyAlignment="1">
      <alignment horizontal="left"/>
    </xf>
    <xf numFmtId="0" fontId="2" fillId="6" borderId="19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3" fillId="3" borderId="8" xfId="2" applyNumberFormat="1" applyBorder="1" applyAlignment="1">
      <alignment horizontal="center"/>
    </xf>
    <xf numFmtId="0" fontId="3" fillId="3" borderId="15" xfId="2" applyNumberFormat="1" applyBorder="1" applyAlignment="1">
      <alignment horizontal="center"/>
    </xf>
    <xf numFmtId="0" fontId="4" fillId="4" borderId="16" xfId="3" applyAlignment="1">
      <alignment horizontal="center"/>
    </xf>
    <xf numFmtId="0" fontId="3" fillId="3" borderId="0" xfId="2" applyAlignment="1">
      <alignment horizontal="center"/>
    </xf>
    <xf numFmtId="0" fontId="3" fillId="3" borderId="2" xfId="2" applyNumberFormat="1" applyBorder="1" applyAlignment="1">
      <alignment horizontal="center"/>
    </xf>
    <xf numFmtId="0" fontId="3" fillId="3" borderId="13" xfId="2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</cellXfs>
  <cellStyles count="6">
    <cellStyle name="Accent1" xfId="2" builtinId="29"/>
    <cellStyle name="Calculation" xfId="3" builtinId="22"/>
    <cellStyle name="Good" xfId="4" builtinId="26"/>
    <cellStyle name="Normal" xfId="0" builtinId="0"/>
    <cellStyle name="Note" xfId="1" builtinId="10"/>
    <cellStyle name="Standaard 2" xfId="5"/>
  </cellStyles>
  <dxfs count="228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</xdr:row>
      <xdr:rowOff>76200</xdr:rowOff>
    </xdr:from>
    <xdr:to>
      <xdr:col>1</xdr:col>
      <xdr:colOff>412750</xdr:colOff>
      <xdr:row>15</xdr:row>
      <xdr:rowOff>69850</xdr:rowOff>
    </xdr:to>
    <xdr:pic>
      <xdr:nvPicPr>
        <xdr:cNvPr id="2" name="Picture 1" descr="Emble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90675"/>
          <a:ext cx="1041400" cy="170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7</xdr:row>
      <xdr:rowOff>171450</xdr:rowOff>
    </xdr:from>
    <xdr:to>
      <xdr:col>5</xdr:col>
      <xdr:colOff>485255</xdr:colOff>
      <xdr:row>13</xdr:row>
      <xdr:rowOff>180450</xdr:rowOff>
    </xdr:to>
    <xdr:pic>
      <xdr:nvPicPr>
        <xdr:cNvPr id="3" name="Picture 2" descr="Embleem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743075"/>
          <a:ext cx="1247255" cy="11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7</xdr:row>
      <xdr:rowOff>171450</xdr:rowOff>
    </xdr:from>
    <xdr:to>
      <xdr:col>3</xdr:col>
      <xdr:colOff>105686</xdr:colOff>
      <xdr:row>14</xdr:row>
      <xdr:rowOff>25950</xdr:rowOff>
    </xdr:to>
    <xdr:pic>
      <xdr:nvPicPr>
        <xdr:cNvPr id="4" name="Picture 3" descr="Emble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876425"/>
          <a:ext cx="991511" cy="11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257175</xdr:colOff>
      <xdr:row>6</xdr:row>
      <xdr:rowOff>47625</xdr:rowOff>
    </xdr:from>
    <xdr:to>
      <xdr:col>9</xdr:col>
      <xdr:colOff>601980</xdr:colOff>
      <xdr:row>14</xdr:row>
      <xdr:rowOff>114300</xdr:rowOff>
    </xdr:to>
    <xdr:pic>
      <xdr:nvPicPr>
        <xdr:cNvPr id="5" name="Picture 4" descr="Emblee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562100"/>
          <a:ext cx="95440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390527</xdr:colOff>
      <xdr:row>7</xdr:row>
      <xdr:rowOff>125983</xdr:rowOff>
    </xdr:from>
    <xdr:to>
      <xdr:col>8</xdr:col>
      <xdr:colOff>47626</xdr:colOff>
      <xdr:row>14</xdr:row>
      <xdr:rowOff>16425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2" y="1830958"/>
          <a:ext cx="1228724" cy="12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333375</xdr:colOff>
          <xdr:row>1</xdr:row>
          <xdr:rowOff>19050</xdr:rowOff>
        </xdr:from>
        <xdr:to>
          <xdr:col>8</xdr:col>
          <xdr:colOff>133350</xdr:colOff>
          <xdr:row>3</xdr:row>
          <xdr:rowOff>38100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Sorteren Loting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19050</xdr:rowOff>
        </xdr:from>
        <xdr:to>
          <xdr:col>21</xdr:col>
          <xdr:colOff>28575</xdr:colOff>
          <xdr:row>16</xdr:row>
          <xdr:rowOff>9525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Maak uitslag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el1" displayName="Tabel1" ref="M9:X16" totalsRowShown="0" headerRowDxfId="227" dataDxfId="226">
  <tableColumns count="12">
    <tableColumn id="1" name="Positie">
      <calculatedColumnFormula>'Loting Personele Prijzen'!A7</calculatedColumnFormula>
    </tableColumn>
    <tableColumn id="2" name="Naam">
      <calculatedColumnFormula>'Loting Personele Prijzen'!B7</calculatedColumnFormula>
    </tableColumn>
    <tableColumn id="3" name="Klasse" dataDxfId="225">
      <calculatedColumnFormula>'Loting Personele Prijzen'!C7</calculatedColumnFormula>
    </tableColumn>
    <tableColumn id="4" name="Punten" dataDxfId="224">
      <calculatedColumnFormula>'Loting Personele Prijzen'!D7</calculatedColumnFormula>
    </tableColumn>
    <tableColumn id="5" name="1" dataDxfId="223">
      <calculatedColumnFormula>'Loting Personele Prijzen'!E7</calculatedColumnFormula>
    </tableColumn>
    <tableColumn id="6" name="2" dataDxfId="222">
      <calculatedColumnFormula>'Loting Personele Prijzen'!F7</calculatedColumnFormula>
    </tableColumn>
    <tableColumn id="7" name="3" dataDxfId="221">
      <calculatedColumnFormula>'Loting Personele Prijzen'!G7</calculatedColumnFormula>
    </tableColumn>
    <tableColumn id="8" name="4" dataDxfId="220">
      <calculatedColumnFormula>'Loting Personele Prijzen'!H7</calculatedColumnFormula>
    </tableColumn>
    <tableColumn id="9" name="5" dataDxfId="219">
      <calculatedColumnFormula>'Loting Personele Prijzen'!I7</calculatedColumnFormula>
    </tableColumn>
    <tableColumn id="10" name="Totaal" dataDxfId="218">
      <calculatedColumnFormula>'Loting Personele Prijzen'!J7</calculatedColumnFormula>
    </tableColumn>
    <tableColumn id="11" name="Kolom1" dataDxfId="217">
      <calculatedColumnFormula>'Loting Personele Prijzen'!K7</calculatedColumnFormula>
    </tableColumn>
    <tableColumn id="12" name="Vereniging" dataDxfId="216">
      <calculatedColumnFormula>VLOOKUP(Y10, $A$58:$B$62, 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37" name="Table356121438" displayName="Table356121438" ref="X32:Z42" totalsRowShown="0" headerRowCellStyle="Accent1">
  <autoFilter ref="X32:Z42">
    <filterColumn colId="0" hiddenButton="1"/>
    <filterColumn colId="1" hiddenButton="1"/>
    <filterColumn colId="2" hiddenButton="1"/>
  </autoFilter>
  <sortState ref="X33:Z42">
    <sortCondition descending="1" ref="Y33:Y42"/>
  </sortState>
  <tableColumns count="3">
    <tableColumn id="1" name="5e / 6e Zestallen"/>
    <tableColumn id="2" name="Punten"/>
    <tableColumn id="3" name="Schutters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5" name="PTabel211" displayName="PTabel211" ref="A5:L29" totalsRowShown="0" headerRowDxfId="159" dataDxfId="158">
  <sortState ref="A6:L29">
    <sortCondition descending="1" ref="J6:J29"/>
    <sortCondition descending="1" ref="I6:I29"/>
    <sortCondition descending="1" ref="H6:H29"/>
    <sortCondition descending="1" ref="G6:G29"/>
    <sortCondition descending="1" ref="F6:F29"/>
    <sortCondition descending="1" ref="E6:E29"/>
  </sortState>
  <tableColumns count="12">
    <tableColumn id="1" name="Positie"/>
    <tableColumn id="2" name="Naam"/>
    <tableColumn id="3" name="Klasse" dataDxfId="157"/>
    <tableColumn id="4" name="Punten" dataDxfId="156"/>
    <tableColumn id="5" name="1" dataDxfId="155"/>
    <tableColumn id="6" name="2" dataDxfId="154"/>
    <tableColumn id="7" name="3" dataDxfId="153"/>
    <tableColumn id="8" name="4" dataDxfId="152"/>
    <tableColumn id="9" name="5" dataDxfId="151"/>
    <tableColumn id="10" name="Totaal" dataDxfId="150"/>
    <tableColumn id="11" name="Totaal2"/>
    <tableColumn id="12" name="Club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PTabel185" displayName="PTabel185" ref="A32:L68" totalsRowShown="0" headerRowDxfId="149" dataDxfId="148">
  <sortState ref="A33:L68">
    <sortCondition descending="1" ref="J33:J68"/>
    <sortCondition descending="1" ref="I33:I68"/>
    <sortCondition descending="1" ref="H33:H68"/>
    <sortCondition descending="1" ref="G33:G68"/>
    <sortCondition descending="1" ref="F33:F68"/>
    <sortCondition descending="1" ref="E33:E68"/>
  </sortState>
  <tableColumns count="12">
    <tableColumn id="1" name="Positie"/>
    <tableColumn id="2" name="Naam"/>
    <tableColumn id="3" name="Klasse" dataDxfId="147"/>
    <tableColumn id="4" name="Punten" dataDxfId="146"/>
    <tableColumn id="5" name="1" dataDxfId="145"/>
    <tableColumn id="6" name="2" dataDxfId="144"/>
    <tableColumn id="7" name="3" dataDxfId="143"/>
    <tableColumn id="8" name="4" dataDxfId="142"/>
    <tableColumn id="9" name="5" dataDxfId="141"/>
    <tableColumn id="10" name="Totaal" dataDxfId="140"/>
    <tableColumn id="11" name="Totaal2"/>
    <tableColumn id="12" name="Club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2" name="PTabel148" displayName="PTabel148" ref="A71:L91" totalsRowShown="0" headerRowDxfId="139" dataDxfId="138">
  <sortState ref="A72:L91">
    <sortCondition descending="1" ref="J72:J91"/>
    <sortCondition descending="1" ref="I72:I91"/>
    <sortCondition descending="1" ref="H72:H91"/>
    <sortCondition descending="1" ref="G72:G91"/>
    <sortCondition descending="1" ref="F72:F91"/>
    <sortCondition descending="1" ref="E72:E91"/>
  </sortState>
  <tableColumns count="12">
    <tableColumn id="1" name="Positie"/>
    <tableColumn id="2" name="Naam"/>
    <tableColumn id="3" name="Klasse" dataDxfId="137"/>
    <tableColumn id="4" name="Punten" dataDxfId="136"/>
    <tableColumn id="5" name="1" dataDxfId="135"/>
    <tableColumn id="6" name="2" dataDxfId="134"/>
    <tableColumn id="7" name="3" dataDxfId="133"/>
    <tableColumn id="8" name="4" dataDxfId="132"/>
    <tableColumn id="9" name="5" dataDxfId="131"/>
    <tableColumn id="10" name="Totaal" dataDxfId="130"/>
    <tableColumn id="11" name="Totaal2"/>
    <tableColumn id="12" name="Club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3" name="PTabel95" displayName="PTabel95" ref="A94:L140" totalsRowShown="0" headerRowDxfId="129" dataDxfId="128">
  <sortState ref="A95:L140">
    <sortCondition descending="1" ref="J95:J140"/>
    <sortCondition descending="1" ref="I95:I140"/>
    <sortCondition descending="1" ref="H95:H140"/>
    <sortCondition descending="1" ref="G95:G140"/>
    <sortCondition descending="1" ref="F95:F140"/>
    <sortCondition descending="1" ref="E95:E140"/>
  </sortState>
  <tableColumns count="12">
    <tableColumn id="1" name="Positie"/>
    <tableColumn id="2" name="Naam"/>
    <tableColumn id="3" name="Klasse" dataDxfId="127"/>
    <tableColumn id="4" name="Punten" dataDxfId="126"/>
    <tableColumn id="5" name="1" dataDxfId="125"/>
    <tableColumn id="6" name="2" dataDxfId="124"/>
    <tableColumn id="7" name="3" dataDxfId="123"/>
    <tableColumn id="8" name="4" dataDxfId="122"/>
    <tableColumn id="9" name="5" dataDxfId="121"/>
    <tableColumn id="10" name="Totaal" dataDxfId="120"/>
    <tableColumn id="11" name="Totaal2"/>
    <tableColumn id="12" name="Club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ScoresOnsGenoegen" displayName="ScoresOnsGenoegen" ref="B3:Q33" totalsRowShown="0" headerRowDxfId="119" dataDxfId="117" headerRowBorderDxfId="118" tableBorderDxfId="116" headerRowCellStyle="Accent1">
  <tableColumns count="16">
    <tableColumn id="1" name="Naam" dataDxfId="115"/>
    <tableColumn id="2" name="Klasse" dataDxfId="114"/>
    <tableColumn id="3" name="Punten" dataDxfId="113"/>
    <tableColumn id="4" name="1" dataDxfId="112"/>
    <tableColumn id="5" name="2" dataDxfId="111"/>
    <tableColumn id="6" name="3" dataDxfId="110"/>
    <tableColumn id="7" name="4" dataDxfId="109"/>
    <tableColumn id="8" name="5" dataDxfId="108"/>
    <tableColumn id="9" name="Totaal" dataDxfId="107">
      <calculatedColumnFormula>SUM(ScoresOnsGenoegen[[#This Row],[1]:[5]])</calculatedColumnFormula>
    </tableColumn>
    <tableColumn id="10" name="21" dataDxfId="106"/>
    <tableColumn id="11" name="22" dataDxfId="105"/>
    <tableColumn id="12" name="23" dataDxfId="104"/>
    <tableColumn id="13" name="24" dataDxfId="103"/>
    <tableColumn id="14" name="25" dataDxfId="102"/>
    <tableColumn id="16" name="Totaal2" dataDxfId="101">
      <calculatedColumnFormula>SUM(ScoresOnsGenoegen[[#This Row],[21]:[25]])</calculatedColumnFormula>
    </tableColumn>
    <tableColumn id="15" name="Club" dataDxfId="10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6" name="ScoresBuitenlust" displayName="ScoresBuitenlust" ref="B3:Q33" totalsRowShown="0" headerRowDxfId="99" dataDxfId="97" headerRowBorderDxfId="98" tableBorderDxfId="96" headerRowCellStyle="Accent1">
  <tableColumns count="16">
    <tableColumn id="1" name="Naam" dataDxfId="95"/>
    <tableColumn id="2" name="Klasse" dataDxfId="94"/>
    <tableColumn id="3" name="Punten" dataDxfId="93"/>
    <tableColumn id="4" name="1" dataDxfId="92"/>
    <tableColumn id="5" name="2" dataDxfId="91"/>
    <tableColumn id="6" name="3" dataDxfId="90"/>
    <tableColumn id="7" name="4" dataDxfId="89"/>
    <tableColumn id="8" name="5" dataDxfId="88"/>
    <tableColumn id="9" name="Totaal" dataDxfId="87">
      <calculatedColumnFormula>SUM(ScoresBuitenlust[[#This Row],[1]:[5]])</calculatedColumnFormula>
    </tableColumn>
    <tableColumn id="10" name="21" dataDxfId="86"/>
    <tableColumn id="11" name="22" dataDxfId="85"/>
    <tableColumn id="12" name="23" dataDxfId="84"/>
    <tableColumn id="13" name="24" dataDxfId="83"/>
    <tableColumn id="14" name="25" dataDxfId="82"/>
    <tableColumn id="16" name="Totaal2" dataDxfId="81">
      <calculatedColumnFormula>SUM(ScoresBuitenlust[[#This Row],[21]:[25]])</calculatedColumnFormula>
    </tableColumn>
    <tableColumn id="15" name="Club" dataDxfId="80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7" name="ScoresRoosInBloei" displayName="ScoresRoosInBloei" ref="B3:Q33" totalsRowShown="0" headerRowDxfId="79" dataDxfId="77" headerRowBorderDxfId="78" tableBorderDxfId="76" headerRowCellStyle="Accent1">
  <tableColumns count="16">
    <tableColumn id="1" name="Naam" dataDxfId="75"/>
    <tableColumn id="2" name="Klasse" dataDxfId="74"/>
    <tableColumn id="3" name="Punten" dataDxfId="73"/>
    <tableColumn id="4" name="1" dataDxfId="72"/>
    <tableColumn id="5" name="2" dataDxfId="71"/>
    <tableColumn id="6" name="3" dataDxfId="70"/>
    <tableColumn id="7" name="4" dataDxfId="69"/>
    <tableColumn id="8" name="5" dataDxfId="68"/>
    <tableColumn id="9" name="Totaal" dataDxfId="67">
      <calculatedColumnFormula>SUM(ScoresRoosInBloei[[#This Row],[1]:[5]])</calculatedColumnFormula>
    </tableColumn>
    <tableColumn id="10" name="21" dataDxfId="66"/>
    <tableColumn id="11" name="22" dataDxfId="65"/>
    <tableColumn id="12" name="23" dataDxfId="64"/>
    <tableColumn id="13" name="24" dataDxfId="63"/>
    <tableColumn id="14" name="25" dataDxfId="62"/>
    <tableColumn id="16" name="Totaal2" dataDxfId="61">
      <calculatedColumnFormula>SUM(ScoresRoosInBloei[[#This Row],[21]:[25]])</calculatedColumnFormula>
    </tableColumn>
    <tableColumn id="15" name="Club" dataDxfId="6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8" name="ScoresHeidebloem" displayName="ScoresHeidebloem" ref="B3:Q33" totalsRowShown="0" headerRowDxfId="59" dataDxfId="57" headerRowBorderDxfId="58" tableBorderDxfId="56" headerRowCellStyle="Accent1">
  <tableColumns count="16">
    <tableColumn id="1" name="Naam" dataDxfId="55"/>
    <tableColumn id="2" name="Klasse" dataDxfId="54"/>
    <tableColumn id="3" name="Punten" dataDxfId="53"/>
    <tableColumn id="4" name="1" dataDxfId="52"/>
    <tableColumn id="5" name="2" dataDxfId="51"/>
    <tableColumn id="6" name="3" dataDxfId="50"/>
    <tableColumn id="7" name="4" dataDxfId="49"/>
    <tableColumn id="8" name="5" dataDxfId="48"/>
    <tableColumn id="9" name="Totaal" dataDxfId="47">
      <calculatedColumnFormula>SUM(ScoresHeidebloem[[#This Row],[1]:[5]])</calculatedColumnFormula>
    </tableColumn>
    <tableColumn id="10" name="21" dataDxfId="46"/>
    <tableColumn id="11" name="22" dataDxfId="45"/>
    <tableColumn id="12" name="23" dataDxfId="44"/>
    <tableColumn id="13" name="24" dataDxfId="43"/>
    <tableColumn id="14" name="25" dataDxfId="42"/>
    <tableColumn id="16" name="Totaal2" dataDxfId="41">
      <calculatedColumnFormula>SUM(ScoresHeidebloem[[#This Row],[21]:[25]])</calculatedColumnFormula>
    </tableColumn>
    <tableColumn id="15" name="Club" dataDxfId="4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9" name="ScoresHeideroosje" displayName="ScoresHeideroosje" ref="B3:Q63" totalsRowShown="0" headerRowDxfId="39" dataDxfId="37" headerRowBorderDxfId="38" tableBorderDxfId="36" headerRowCellStyle="Accent1">
  <tableColumns count="16">
    <tableColumn id="1" name="Naam" dataDxfId="35"/>
    <tableColumn id="2" name="Klasse" dataDxfId="34"/>
    <tableColumn id="3" name="Punten" dataDxfId="33"/>
    <tableColumn id="4" name="1" dataDxfId="32"/>
    <tableColumn id="5" name="2" dataDxfId="31"/>
    <tableColumn id="6" name="3" dataDxfId="30"/>
    <tableColumn id="7" name="4" dataDxfId="29"/>
    <tableColumn id="8" name="5" dataDxfId="28"/>
    <tableColumn id="9" name="Totaal" dataDxfId="27">
      <calculatedColumnFormula>SUM(ScoresHeideroosje[[#This Row],[1]:[5]])</calculatedColumnFormula>
    </tableColumn>
    <tableColumn id="10" name="21" dataDxfId="26"/>
    <tableColumn id="11" name="22" dataDxfId="25"/>
    <tableColumn id="12" name="23" dataDxfId="24"/>
    <tableColumn id="13" name="24" dataDxfId="23"/>
    <tableColumn id="14" name="25" dataDxfId="22"/>
    <tableColumn id="16" name="Totaal2" dataDxfId="21">
      <calculatedColumnFormula>SUM(ScoresHeideroosje[[#This Row],[21]:[25]])</calculatedColumnFormula>
    </tableColumn>
    <tableColumn id="15" name="Club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M19:X26" totalsRowShown="0" headerRowDxfId="215" dataDxfId="214">
  <tableColumns count="12">
    <tableColumn id="1" name="Positie">
      <calculatedColumnFormula>'Loting Personele Prijzen'!A18</calculatedColumnFormula>
    </tableColumn>
    <tableColumn id="2" name="Naam">
      <calculatedColumnFormula>'Loting Personele Prijzen'!B18</calculatedColumnFormula>
    </tableColumn>
    <tableColumn id="3" name="Klasse" dataDxfId="213">
      <calculatedColumnFormula>'Loting Personele Prijzen'!C18</calculatedColumnFormula>
    </tableColumn>
    <tableColumn id="4" name="Punten" dataDxfId="212">
      <calculatedColumnFormula>'Loting Personele Prijzen'!D18</calculatedColumnFormula>
    </tableColumn>
    <tableColumn id="5" name="1" dataDxfId="211">
      <calculatedColumnFormula>'Loting Personele Prijzen'!E18</calculatedColumnFormula>
    </tableColumn>
    <tableColumn id="6" name="2" dataDxfId="210">
      <calculatedColumnFormula>'Loting Personele Prijzen'!F18</calculatedColumnFormula>
    </tableColumn>
    <tableColumn id="7" name="3" dataDxfId="209">
      <calculatedColumnFormula>'Loting Personele Prijzen'!G18</calculatedColumnFormula>
    </tableColumn>
    <tableColumn id="8" name="4" dataDxfId="208">
      <calculatedColumnFormula>'Loting Personele Prijzen'!H18</calculatedColumnFormula>
    </tableColumn>
    <tableColumn id="9" name="5" dataDxfId="207">
      <calculatedColumnFormula>'Loting Personele Prijzen'!I18</calculatedColumnFormula>
    </tableColumn>
    <tableColumn id="10" name="Totaal" dataDxfId="206">
      <calculatedColumnFormula>'Loting Personele Prijzen'!J18</calculatedColumnFormula>
    </tableColumn>
    <tableColumn id="11" name="Kolom1" dataDxfId="205">
      <calculatedColumnFormula>'Loting Personele Prijzen'!K18</calculatedColumnFormula>
    </tableColumn>
    <tableColumn id="12" name="Vereniging" dataDxfId="204">
      <calculatedColumnFormula>VLOOKUP(Y20, $A$58:$B$62, 2)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e23" displayName="Table23" ref="A3:Q18" totalsRowShown="0" headerRowDxfId="19" dataDxfId="18" tableBorderDxfId="17" headerRowCellStyle="Accent1">
  <tableColumns count="17">
    <tableColumn id="1" name="Positie" dataDxfId="16"/>
    <tableColumn id="2" name="Naam" dataDxfId="15"/>
    <tableColumn id="3" name="Klasse" dataDxfId="14"/>
    <tableColumn id="4" name="Punten" dataDxfId="13"/>
    <tableColumn id="5" name="1" dataDxfId="12"/>
    <tableColumn id="6" name="2" dataDxfId="11"/>
    <tableColumn id="7" name="3" dataDxfId="10"/>
    <tableColumn id="8" name="4" dataDxfId="9"/>
    <tableColumn id="9" name="5" dataDxfId="8"/>
    <tableColumn id="10" name="Totaal" dataDxfId="7">
      <calculatedColumnFormula>SUM(E4:I4)</calculatedColumnFormula>
    </tableColumn>
    <tableColumn id="11" name="21" dataDxfId="6"/>
    <tableColumn id="12" name="22" dataDxfId="5"/>
    <tableColumn id="13" name="23" dataDxfId="4"/>
    <tableColumn id="14" name="24" dataDxfId="3"/>
    <tableColumn id="15" name="25" dataDxfId="2"/>
    <tableColumn id="17" name="Totaal2" dataDxfId="1">
      <calculatedColumnFormula>SUM(Table23[[#This Row],[21]:[25]])</calculatedColumnFormula>
    </tableColumn>
    <tableColumn id="16" name="Club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M29:X36" totalsRowShown="0" headerRowDxfId="203" dataDxfId="202">
  <tableColumns count="12">
    <tableColumn id="1" name="Positie">
      <calculatedColumnFormula>'Loting Personele Prijzen'!A29</calculatedColumnFormula>
    </tableColumn>
    <tableColumn id="2" name="Naam">
      <calculatedColumnFormula>'Loting Personele Prijzen'!B29</calculatedColumnFormula>
    </tableColumn>
    <tableColumn id="3" name="Klasse" dataDxfId="201">
      <calculatedColumnFormula>'Loting Personele Prijzen'!C29</calculatedColumnFormula>
    </tableColumn>
    <tableColumn id="4" name="Punten" dataDxfId="200">
      <calculatedColumnFormula>'Loting Personele Prijzen'!D29</calculatedColumnFormula>
    </tableColumn>
    <tableColumn id="5" name="1" dataDxfId="199">
      <calculatedColumnFormula>'Loting Personele Prijzen'!E29</calculatedColumnFormula>
    </tableColumn>
    <tableColumn id="6" name="2" dataDxfId="198">
      <calculatedColumnFormula>'Loting Personele Prijzen'!F29</calculatedColumnFormula>
    </tableColumn>
    <tableColumn id="7" name="3" dataDxfId="197">
      <calculatedColumnFormula>'Loting Personele Prijzen'!G29</calculatedColumnFormula>
    </tableColumn>
    <tableColumn id="8" name="4" dataDxfId="196">
      <calculatedColumnFormula>'Loting Personele Prijzen'!H29</calculatedColumnFormula>
    </tableColumn>
    <tableColumn id="9" name="5" dataDxfId="195">
      <calculatedColumnFormula>'Loting Personele Prijzen'!I29</calculatedColumnFormula>
    </tableColumn>
    <tableColumn id="10" name="Totaal" dataDxfId="194">
      <calculatedColumnFormula>'Loting Personele Prijzen'!J29</calculatedColumnFormula>
    </tableColumn>
    <tableColumn id="11" name="Kolom1" dataDxfId="193">
      <calculatedColumnFormula>'Loting Personele Prijzen'!K29</calculatedColumnFormula>
    </tableColumn>
    <tableColumn id="12" name="Vereniging" dataDxfId="192">
      <calculatedColumnFormula>VLOOKUP(Y30, $A$58:$B$62, 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4" displayName="Tabel4" ref="M39:X46" totalsRowShown="0" headerRowDxfId="191" dataDxfId="190">
  <tableColumns count="12">
    <tableColumn id="1" name="Positie">
      <calculatedColumnFormula>'Loting Personele Prijzen'!A40</calculatedColumnFormula>
    </tableColumn>
    <tableColumn id="2" name="Naam">
      <calculatedColumnFormula>'Loting Personele Prijzen'!B40</calculatedColumnFormula>
    </tableColumn>
    <tableColumn id="3" name="Klasse" dataDxfId="189">
      <calculatedColumnFormula>'Loting Personele Prijzen'!C40</calculatedColumnFormula>
    </tableColumn>
    <tableColumn id="4" name="Punten" dataDxfId="188">
      <calculatedColumnFormula>'Loting Personele Prijzen'!D40</calculatedColumnFormula>
    </tableColumn>
    <tableColumn id="5" name="1" dataDxfId="187">
      <calculatedColumnFormula>'Loting Personele Prijzen'!E40</calculatedColumnFormula>
    </tableColumn>
    <tableColumn id="6" name="2" dataDxfId="186">
      <calculatedColumnFormula>'Loting Personele Prijzen'!F40</calculatedColumnFormula>
    </tableColumn>
    <tableColumn id="7" name="3" dataDxfId="185">
      <calculatedColumnFormula>'Loting Personele Prijzen'!G40</calculatedColumnFormula>
    </tableColumn>
    <tableColumn id="8" name="4" dataDxfId="184">
      <calculatedColumnFormula>'Loting Personele Prijzen'!H40</calculatedColumnFormula>
    </tableColumn>
    <tableColumn id="9" name="5" dataDxfId="183">
      <calculatedColumnFormula>'Loting Personele Prijzen'!I40</calculatedColumnFormula>
    </tableColumn>
    <tableColumn id="10" name="Totaal" dataDxfId="182">
      <calculatedColumnFormula>'Loting Personele Prijzen'!J40</calculatedColumnFormula>
    </tableColumn>
    <tableColumn id="11" name="Kolom1" dataDxfId="181">
      <calculatedColumnFormula>'Loting Personele Prijzen'!K40</calculatedColumnFormula>
    </tableColumn>
    <tableColumn id="12" name="Vereniging" dataDxfId="180">
      <calculatedColumnFormula>VLOOKUP(Y40, $A$58:$B$62, 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2" name="TotaalScorePersoonlijk33" displayName="TotaalScorePersoonlijk33" ref="B3:Q129" totalsRowShown="0" headerRowDxfId="179" dataDxfId="177" headerRowBorderDxfId="178" tableBorderDxfId="176" headerRowCellStyle="Accent1">
  <sortState ref="B4:Q129">
    <sortCondition descending="1" ref="D4:D129"/>
    <sortCondition descending="1" ref="O4:O129"/>
    <sortCondition descending="1" ref="N4:N129"/>
    <sortCondition descending="1" ref="M4:M129"/>
    <sortCondition descending="1" ref="L4:L129"/>
    <sortCondition descending="1" ref="K4:K129"/>
  </sortState>
  <tableColumns count="16">
    <tableColumn id="1" name="Naam" dataDxfId="175"/>
    <tableColumn id="2" name="Klasse" dataDxfId="174"/>
    <tableColumn id="3" name="Punten" dataDxfId="173"/>
    <tableColumn id="4" name="1" dataDxfId="172"/>
    <tableColumn id="5" name="2" dataDxfId="171"/>
    <tableColumn id="6" name="3" dataDxfId="170"/>
    <tableColumn id="7" name="4" dataDxfId="169"/>
    <tableColumn id="8" name="5" dataDxfId="168"/>
    <tableColumn id="9" name="Totaal" dataDxfId="167"/>
    <tableColumn id="10" name="21" dataDxfId="166"/>
    <tableColumn id="11" name="22" dataDxfId="165"/>
    <tableColumn id="12" name="23" dataDxfId="164"/>
    <tableColumn id="13" name="24" dataDxfId="163"/>
    <tableColumn id="14" name="25" dataDxfId="162"/>
    <tableColumn id="16" name="Totaal2" dataDxfId="161"/>
    <tableColumn id="15" name="Club" dataDxfId="16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3" name="Table334" displayName="Table334" ref="X3:Z8" totalsRowShown="0" headerRowCellStyle="Accent1">
  <autoFilter ref="X3:Z8">
    <filterColumn colId="0" hiddenButton="1"/>
    <filterColumn colId="1" hiddenButton="1"/>
    <filterColumn colId="2" hiddenButton="1"/>
  </autoFilter>
  <sortState ref="X4:Z8">
    <sortCondition descending="1" ref="Y4:Y8"/>
  </sortState>
  <tableColumns count="3">
    <tableColumn id="1" name="1e Zestallen"/>
    <tableColumn id="2" name="Punten"/>
    <tableColumn id="3" name="Schutters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34" name="Table3535" displayName="Table3535" ref="X11:Z16" totalsRowShown="0" headerRowCellStyle="Accent1">
  <autoFilter ref="X11:Z16">
    <filterColumn colId="0" hiddenButton="1"/>
    <filterColumn colId="1" hiddenButton="1"/>
    <filterColumn colId="2" hiddenButton="1"/>
  </autoFilter>
  <sortState ref="X12:Z16">
    <sortCondition descending="1" ref="Y12:Y16"/>
  </sortState>
  <tableColumns count="3">
    <tableColumn id="1" name="2e Zestallen"/>
    <tableColumn id="2" name="Punten"/>
    <tableColumn id="3" name="Schutters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35" name="Table35636" displayName="Table35636" ref="X18:Z23" totalsRowShown="0" headerRowCellStyle="Accent1">
  <autoFilter ref="X18:Z23">
    <filterColumn colId="0" hiddenButton="1"/>
    <filterColumn colId="1" hiddenButton="1"/>
    <filterColumn colId="2" hiddenButton="1"/>
  </autoFilter>
  <sortState ref="X19:Z23">
    <sortCondition descending="1" ref="Y19:Y23"/>
  </sortState>
  <tableColumns count="3">
    <tableColumn id="1" name="3e Zestallen"/>
    <tableColumn id="2" name="Punten"/>
    <tableColumn id="3" name="Schutters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6" name="Table3561237" displayName="Table3561237" ref="X25:Z30" totalsRowShown="0" headerRowCellStyle="Accent1">
  <autoFilter ref="X25:Z30">
    <filterColumn colId="0" hiddenButton="1"/>
    <filterColumn colId="1" hiddenButton="1"/>
    <filterColumn colId="2" hiddenButton="1"/>
  </autoFilter>
  <sortState ref="X26:Z30">
    <sortCondition descending="1" ref="Y26:Y30"/>
  </sortState>
  <tableColumns count="3">
    <tableColumn id="1" name="4e Zestallen"/>
    <tableColumn id="2" name="Punten"/>
    <tableColumn id="3" name="Schutter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ctrlProp" Target="../ctrlProps/ctrlProp2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278"/>
  <sheetViews>
    <sheetView view="pageBreakPreview" zoomScaleNormal="100" zoomScaleSheetLayoutView="100" workbookViewId="0">
      <selection activeCell="M2" sqref="M2"/>
    </sheetView>
  </sheetViews>
  <sheetFormatPr defaultRowHeight="15" x14ac:dyDescent="0.25"/>
  <cols>
    <col min="1" max="1" width="9.7109375" style="82" customWidth="1"/>
    <col min="2" max="2" width="9.140625" style="82"/>
    <col min="3" max="3" width="10.5703125" style="82" bestFit="1" customWidth="1"/>
    <col min="4" max="4" width="7.42578125" style="82" customWidth="1"/>
    <col min="5" max="5" width="5.85546875" style="82" customWidth="1"/>
    <col min="6" max="6" width="11.5703125" style="82" customWidth="1"/>
    <col min="7" max="7" width="4.85546875" style="82" customWidth="1"/>
    <col min="8" max="8" width="7.140625" style="82" customWidth="1"/>
    <col min="9" max="11" width="9.140625" style="82"/>
    <col min="12" max="12" width="11.7109375" style="82" customWidth="1"/>
    <col min="13" max="13" width="9.28515625" style="82" customWidth="1"/>
    <col min="14" max="14" width="23.42578125" style="82" customWidth="1"/>
    <col min="15" max="15" width="8.7109375" style="91" customWidth="1"/>
    <col min="16" max="16" width="9.5703125" style="91" customWidth="1"/>
    <col min="17" max="21" width="4.28515625" style="91" customWidth="1"/>
    <col min="22" max="22" width="8.5703125" style="91" customWidth="1"/>
    <col min="23" max="23" width="6" style="91" hidden="1" customWidth="1"/>
    <col min="24" max="24" width="14.42578125" style="91" customWidth="1"/>
    <col min="25" max="25" width="7" style="82" hidden="1" customWidth="1"/>
    <col min="26" max="26" width="7" style="82" customWidth="1"/>
    <col min="27" max="16384" width="9.140625" style="82"/>
  </cols>
  <sheetData>
    <row r="1" spans="1:25" ht="16.5" thickTop="1" thickBot="1" x14ac:dyDescent="0.3">
      <c r="A1" s="84" t="s">
        <v>86</v>
      </c>
      <c r="B1" s="148" t="s">
        <v>88</v>
      </c>
      <c r="C1" s="148"/>
      <c r="D1" s="148"/>
      <c r="E1" s="148">
        <v>4</v>
      </c>
      <c r="F1" s="151"/>
      <c r="G1" s="90"/>
      <c r="H1" s="90"/>
      <c r="I1" s="85" t="s">
        <v>90</v>
      </c>
      <c r="J1" s="89">
        <v>2017</v>
      </c>
      <c r="L1" s="110" t="s">
        <v>102</v>
      </c>
      <c r="M1" s="111">
        <v>2018</v>
      </c>
      <c r="N1" s="82" t="s">
        <v>92</v>
      </c>
    </row>
    <row r="2" spans="1:25" ht="20.25" thickTop="1" thickBot="1" x14ac:dyDescent="0.35">
      <c r="A2" s="86" t="s">
        <v>87</v>
      </c>
      <c r="B2" s="149" t="s">
        <v>89</v>
      </c>
      <c r="C2" s="149"/>
      <c r="D2" s="149"/>
      <c r="E2" s="149" t="s">
        <v>0</v>
      </c>
      <c r="F2" s="150"/>
      <c r="G2" s="90"/>
      <c r="H2" s="90"/>
      <c r="I2" s="87" t="s">
        <v>91</v>
      </c>
      <c r="J2" s="88">
        <v>2018</v>
      </c>
      <c r="M2" s="93"/>
      <c r="N2" s="92" t="s">
        <v>94</v>
      </c>
    </row>
    <row r="3" spans="1:25" ht="15.75" thickTop="1" x14ac:dyDescent="0.25">
      <c r="A3" s="94"/>
      <c r="B3" s="95" t="s">
        <v>93</v>
      </c>
      <c r="C3" s="96"/>
      <c r="D3" s="96"/>
      <c r="E3" s="96"/>
      <c r="F3" s="96"/>
      <c r="G3" s="90"/>
      <c r="H3" s="90"/>
      <c r="I3" s="96"/>
      <c r="J3" s="96"/>
    </row>
    <row r="4" spans="1:25" x14ac:dyDescent="0.25">
      <c r="A4" s="68"/>
      <c r="B4" s="68"/>
      <c r="C4" s="68"/>
      <c r="D4" s="68"/>
      <c r="E4" s="68"/>
      <c r="F4" s="68"/>
      <c r="G4" s="68"/>
      <c r="H4" s="68"/>
      <c r="I4" s="68"/>
    </row>
    <row r="5" spans="1:25" ht="21" x14ac:dyDescent="0.35">
      <c r="A5" s="68"/>
      <c r="B5" s="68"/>
      <c r="C5" s="68"/>
      <c r="D5" s="68"/>
      <c r="E5" s="97" t="str">
        <f>CONCATENATE("Roggelse doelen seizoen ",J1, " - ",J2,)</f>
        <v>Roggelse doelen seizoen 2017 - 2018</v>
      </c>
      <c r="F5" s="97"/>
      <c r="G5" s="97"/>
      <c r="H5" s="97"/>
      <c r="I5" s="97"/>
    </row>
    <row r="6" spans="1:25" ht="21" x14ac:dyDescent="0.35">
      <c r="A6" s="68"/>
      <c r="B6" s="68"/>
      <c r="C6" s="68"/>
      <c r="D6" s="68"/>
      <c r="E6" s="97" t="str">
        <f>CONCATENATE(E1, "e Onderlinge Bekerwedstrijd ",E2)</f>
        <v>4e Onderlinge Bekerwedstrijd Heideroosje</v>
      </c>
      <c r="F6" s="97"/>
      <c r="G6" s="97"/>
      <c r="H6" s="97"/>
      <c r="I6" s="97"/>
    </row>
    <row r="7" spans="1:25" x14ac:dyDescent="0.25">
      <c r="A7" s="68"/>
      <c r="B7" s="68"/>
      <c r="C7" s="68"/>
      <c r="D7" s="68"/>
      <c r="E7" s="68"/>
      <c r="F7" s="68"/>
      <c r="G7" s="68"/>
      <c r="H7" s="68"/>
      <c r="I7" s="68"/>
      <c r="M7" s="52" t="s">
        <v>133</v>
      </c>
      <c r="N7" s="52"/>
      <c r="O7" s="69"/>
      <c r="P7" s="69"/>
      <c r="Q7" s="69"/>
      <c r="R7" s="69"/>
      <c r="S7" s="69"/>
      <c r="T7" s="69"/>
      <c r="U7" s="69"/>
      <c r="V7" s="69"/>
      <c r="W7" s="69"/>
    </row>
    <row r="8" spans="1:25" x14ac:dyDescent="0.25">
      <c r="A8" s="68"/>
      <c r="B8" s="68"/>
      <c r="C8" s="68"/>
      <c r="D8" s="68"/>
      <c r="E8" s="68"/>
      <c r="F8" s="68"/>
      <c r="G8" s="68"/>
      <c r="H8" s="68"/>
      <c r="I8" s="68"/>
      <c r="M8" s="52"/>
      <c r="N8" s="52"/>
      <c r="O8" s="69"/>
      <c r="P8" s="69"/>
      <c r="Q8" s="69" t="s">
        <v>4</v>
      </c>
      <c r="R8" s="69"/>
      <c r="S8" s="69"/>
      <c r="T8" s="69"/>
      <c r="U8" s="69"/>
      <c r="V8" s="69"/>
      <c r="W8" s="69"/>
    </row>
    <row r="9" spans="1:25" x14ac:dyDescent="0.25">
      <c r="A9" s="68"/>
      <c r="B9" s="68"/>
      <c r="C9" s="68"/>
      <c r="D9" s="68"/>
      <c r="E9" s="68"/>
      <c r="F9" s="68"/>
      <c r="G9" s="68"/>
      <c r="H9" s="68"/>
      <c r="I9" s="68"/>
      <c r="M9" s="52" t="s">
        <v>12</v>
      </c>
      <c r="N9" s="52" t="s">
        <v>1</v>
      </c>
      <c r="O9" s="69" t="s">
        <v>2</v>
      </c>
      <c r="P9" s="69" t="s">
        <v>3</v>
      </c>
      <c r="Q9" s="69" t="s">
        <v>21</v>
      </c>
      <c r="R9" s="69" t="s">
        <v>22</v>
      </c>
      <c r="S9" s="69" t="s">
        <v>23</v>
      </c>
      <c r="T9" s="69" t="s">
        <v>24</v>
      </c>
      <c r="U9" s="69" t="s">
        <v>25</v>
      </c>
      <c r="V9" s="69" t="s">
        <v>20</v>
      </c>
      <c r="W9" s="91" t="s">
        <v>156</v>
      </c>
      <c r="X9" s="69" t="s">
        <v>75</v>
      </c>
    </row>
    <row r="10" spans="1:25" x14ac:dyDescent="0.25">
      <c r="A10" s="68"/>
      <c r="B10" s="68"/>
      <c r="C10" s="68"/>
      <c r="D10" s="68"/>
      <c r="E10" s="68"/>
      <c r="F10" s="68"/>
      <c r="G10" s="68"/>
      <c r="H10" s="68"/>
      <c r="I10" s="68"/>
      <c r="M10" s="52">
        <f>'Loting Personele Prijzen'!A7</f>
        <v>12</v>
      </c>
      <c r="N10" s="52" t="str">
        <f>'Loting Personele Prijzen'!B7</f>
        <v>Stephan Baetsen</v>
      </c>
      <c r="O10" s="69">
        <f>'Loting Personele Prijzen'!C7</f>
        <v>1</v>
      </c>
      <c r="P10" s="69">
        <f>'Loting Personele Prijzen'!D7</f>
        <v>222</v>
      </c>
      <c r="Q10" s="69">
        <f>'Loting Personele Prijzen'!E7</f>
        <v>10</v>
      </c>
      <c r="R10" s="69">
        <f>'Loting Personele Prijzen'!F7</f>
        <v>10</v>
      </c>
      <c r="S10" s="69">
        <f>'Loting Personele Prijzen'!G7</f>
        <v>10</v>
      </c>
      <c r="T10" s="69">
        <f>'Loting Personele Prijzen'!H7</f>
        <v>10</v>
      </c>
      <c r="U10" s="69">
        <f>'Loting Personele Prijzen'!I7</f>
        <v>10</v>
      </c>
      <c r="V10" s="69">
        <f>'Loting Personele Prijzen'!J7</f>
        <v>50</v>
      </c>
      <c r="W10" s="69">
        <f>'Loting Personele Prijzen'!K7</f>
        <v>44</v>
      </c>
      <c r="X10" s="69" t="str">
        <f>VLOOKUP(Y10, $A$58:$B$62, 2)</f>
        <v>Heideroosje</v>
      </c>
      <c r="Y10" s="52">
        <f>'Loting Personele Prijzen'!L7</f>
        <v>5</v>
      </c>
    </row>
    <row r="11" spans="1:25" x14ac:dyDescent="0.25">
      <c r="A11" s="68"/>
      <c r="B11" s="68"/>
      <c r="C11" s="68"/>
      <c r="D11" s="68"/>
      <c r="E11" s="68"/>
      <c r="F11" s="68"/>
      <c r="G11" s="68"/>
      <c r="H11" s="68"/>
      <c r="I11" s="68"/>
      <c r="M11" s="52">
        <f>'Loting Personele Prijzen'!A8</f>
        <v>3</v>
      </c>
      <c r="N11" s="52" t="str">
        <f>'Loting Personele Prijzen'!B8</f>
        <v>Michael Simons</v>
      </c>
      <c r="O11" s="69">
        <f>'Loting Personele Prijzen'!C8</f>
        <v>4</v>
      </c>
      <c r="P11" s="69">
        <f>'Loting Personele Prijzen'!D8</f>
        <v>226</v>
      </c>
      <c r="Q11" s="69">
        <f>'Loting Personele Prijzen'!E8</f>
        <v>8</v>
      </c>
      <c r="R11" s="69">
        <f>'Loting Personele Prijzen'!F8</f>
        <v>10</v>
      </c>
      <c r="S11" s="69">
        <f>'Loting Personele Prijzen'!G8</f>
        <v>10</v>
      </c>
      <c r="T11" s="69">
        <f>'Loting Personele Prijzen'!H8</f>
        <v>10</v>
      </c>
      <c r="U11" s="69">
        <f>'Loting Personele Prijzen'!I8</f>
        <v>10</v>
      </c>
      <c r="V11" s="69">
        <f>'Loting Personele Prijzen'!J8</f>
        <v>48</v>
      </c>
      <c r="W11" s="69">
        <f>'Loting Personele Prijzen'!K8</f>
        <v>48</v>
      </c>
      <c r="X11" s="69" t="str">
        <f t="shared" ref="X11:X16" si="0">VLOOKUP(Y11, $A$58:$B$62, 2)</f>
        <v>Heideroosje</v>
      </c>
      <c r="Y11" s="52">
        <f>'Loting Personele Prijzen'!L8</f>
        <v>5</v>
      </c>
    </row>
    <row r="12" spans="1:25" x14ac:dyDescent="0.25">
      <c r="A12" s="68"/>
      <c r="B12" s="68"/>
      <c r="C12" s="68"/>
      <c r="D12" s="68"/>
      <c r="E12" s="68"/>
      <c r="F12" s="68"/>
      <c r="G12" s="68"/>
      <c r="H12" s="68"/>
      <c r="I12" s="68"/>
      <c r="M12" s="52">
        <f>'Loting Personele Prijzen'!A9</f>
        <v>6</v>
      </c>
      <c r="N12" s="52" t="str">
        <f>'Loting Personele Prijzen'!B9</f>
        <v>Quin Hendriks</v>
      </c>
      <c r="O12" s="69">
        <f>'Loting Personele Prijzen'!C9</f>
        <v>4</v>
      </c>
      <c r="P12" s="69">
        <f>'Loting Personele Prijzen'!D9</f>
        <v>224</v>
      </c>
      <c r="Q12" s="69">
        <f>'Loting Personele Prijzen'!E9</f>
        <v>10</v>
      </c>
      <c r="R12" s="69">
        <f>'Loting Personele Prijzen'!F9</f>
        <v>9</v>
      </c>
      <c r="S12" s="69">
        <f>'Loting Personele Prijzen'!G9</f>
        <v>9</v>
      </c>
      <c r="T12" s="69">
        <f>'Loting Personele Prijzen'!H9</f>
        <v>10</v>
      </c>
      <c r="U12" s="69">
        <f>'Loting Personele Prijzen'!I9</f>
        <v>10</v>
      </c>
      <c r="V12" s="69">
        <f>'Loting Personele Prijzen'!J9</f>
        <v>48</v>
      </c>
      <c r="W12" s="69">
        <f>'Loting Personele Prijzen'!K9</f>
        <v>48</v>
      </c>
      <c r="X12" s="69" t="str">
        <f t="shared" si="0"/>
        <v>Roos in Bloei</v>
      </c>
      <c r="Y12" s="52">
        <f>'Loting Personele Prijzen'!L9</f>
        <v>3</v>
      </c>
    </row>
    <row r="13" spans="1:25" x14ac:dyDescent="0.25">
      <c r="A13" s="68"/>
      <c r="B13" s="68"/>
      <c r="C13" s="68"/>
      <c r="D13" s="68"/>
      <c r="E13" s="68"/>
      <c r="F13" s="68"/>
      <c r="G13" s="68"/>
      <c r="H13" s="68"/>
      <c r="I13" s="68"/>
      <c r="M13" s="52">
        <f>'Loting Personele Prijzen'!A10</f>
        <v>1</v>
      </c>
      <c r="N13" s="52" t="str">
        <f>'Loting Personele Prijzen'!B10</f>
        <v>Frank Hoogmans</v>
      </c>
      <c r="O13" s="69">
        <f>'Loting Personele Prijzen'!C10</f>
        <v>1</v>
      </c>
      <c r="P13" s="69">
        <f>'Loting Personele Prijzen'!D10</f>
        <v>236</v>
      </c>
      <c r="Q13" s="69">
        <f>'Loting Personele Prijzen'!E10</f>
        <v>9</v>
      </c>
      <c r="R13" s="69">
        <f>'Loting Personele Prijzen'!F10</f>
        <v>10</v>
      </c>
      <c r="S13" s="69">
        <f>'Loting Personele Prijzen'!G10</f>
        <v>10</v>
      </c>
      <c r="T13" s="69">
        <f>'Loting Personele Prijzen'!H10</f>
        <v>9</v>
      </c>
      <c r="U13" s="69">
        <f>'Loting Personele Prijzen'!I10</f>
        <v>10</v>
      </c>
      <c r="V13" s="69">
        <f>'Loting Personele Prijzen'!J10</f>
        <v>48</v>
      </c>
      <c r="W13" s="69">
        <f>'Loting Personele Prijzen'!K10</f>
        <v>48</v>
      </c>
      <c r="X13" s="69" t="str">
        <f t="shared" si="0"/>
        <v>Ons Genoegen</v>
      </c>
      <c r="Y13" s="52">
        <f>'Loting Personele Prijzen'!L10</f>
        <v>1</v>
      </c>
    </row>
    <row r="14" spans="1:25" x14ac:dyDescent="0.25">
      <c r="A14" s="68"/>
      <c r="B14" s="68"/>
      <c r="C14" s="68"/>
      <c r="D14" s="68"/>
      <c r="E14" s="68"/>
      <c r="F14" s="68"/>
      <c r="G14" s="68"/>
      <c r="H14" s="68"/>
      <c r="I14" s="68"/>
      <c r="M14" s="52">
        <f>'Loting Personele Prijzen'!A11</f>
        <v>14</v>
      </c>
      <c r="N14" s="52" t="str">
        <f>'Loting Personele Prijzen'!B11</f>
        <v>Willem-Jan Timmermans</v>
      </c>
      <c r="O14" s="69">
        <f>'Loting Personele Prijzen'!C11</f>
        <v>1</v>
      </c>
      <c r="P14" s="69">
        <f>'Loting Personele Prijzen'!D11</f>
        <v>222</v>
      </c>
      <c r="Q14" s="69">
        <f>'Loting Personele Prijzen'!E11</f>
        <v>9</v>
      </c>
      <c r="R14" s="69">
        <f>'Loting Personele Prijzen'!F11</f>
        <v>10</v>
      </c>
      <c r="S14" s="69">
        <f>'Loting Personele Prijzen'!G11</f>
        <v>10</v>
      </c>
      <c r="T14" s="69">
        <f>'Loting Personele Prijzen'!H11</f>
        <v>9</v>
      </c>
      <c r="U14" s="69">
        <f>'Loting Personele Prijzen'!I11</f>
        <v>10</v>
      </c>
      <c r="V14" s="69">
        <f>'Loting Personele Prijzen'!J11</f>
        <v>48</v>
      </c>
      <c r="W14" s="69">
        <f>'Loting Personele Prijzen'!K11</f>
        <v>43</v>
      </c>
      <c r="X14" s="69" t="str">
        <f t="shared" si="0"/>
        <v>Ons Genoegen</v>
      </c>
      <c r="Y14" s="52">
        <f>'Loting Personele Prijzen'!L11</f>
        <v>1</v>
      </c>
    </row>
    <row r="15" spans="1:25" x14ac:dyDescent="0.25">
      <c r="A15" s="68"/>
      <c r="B15" s="68"/>
      <c r="C15" s="68"/>
      <c r="D15" s="68"/>
      <c r="E15" s="68"/>
      <c r="F15" s="68"/>
      <c r="G15" s="68"/>
      <c r="H15" s="68"/>
      <c r="I15" s="68"/>
      <c r="M15" s="52">
        <f>'Loting Personele Prijzen'!A12</f>
        <v>5</v>
      </c>
      <c r="N15" s="52" t="str">
        <f>'Loting Personele Prijzen'!B12</f>
        <v>Lowie Joosten</v>
      </c>
      <c r="O15" s="69">
        <f>'Loting Personele Prijzen'!C12</f>
        <v>3</v>
      </c>
      <c r="P15" s="69">
        <f>'Loting Personele Prijzen'!D12</f>
        <v>225</v>
      </c>
      <c r="Q15" s="69">
        <f>'Loting Personele Prijzen'!E12</f>
        <v>10</v>
      </c>
      <c r="R15" s="69">
        <f>'Loting Personele Prijzen'!F12</f>
        <v>9</v>
      </c>
      <c r="S15" s="69">
        <f>'Loting Personele Prijzen'!G12</f>
        <v>10</v>
      </c>
      <c r="T15" s="69">
        <f>'Loting Personele Prijzen'!H12</f>
        <v>10</v>
      </c>
      <c r="U15" s="69">
        <f>'Loting Personele Prijzen'!I12</f>
        <v>9</v>
      </c>
      <c r="V15" s="69">
        <f>'Loting Personele Prijzen'!J12</f>
        <v>48</v>
      </c>
      <c r="W15" s="69">
        <f>'Loting Personele Prijzen'!K12</f>
        <v>44</v>
      </c>
      <c r="X15" s="69" t="str">
        <f t="shared" si="0"/>
        <v>Heidebloem</v>
      </c>
      <c r="Y15" s="52">
        <f>'Loting Personele Prijzen'!L12</f>
        <v>4</v>
      </c>
    </row>
    <row r="16" spans="1:25" x14ac:dyDescent="0.25">
      <c r="A16" s="68"/>
      <c r="B16" s="153" t="str">
        <f>CONCATENATE(A26," winnaar van deze ronde met ",C26," punten")</f>
        <v>Ons Genoegen 1 winnaar van deze ronde met 1354 punten</v>
      </c>
      <c r="C16" s="153"/>
      <c r="D16" s="153"/>
      <c r="E16" s="153"/>
      <c r="F16" s="153"/>
      <c r="G16" s="153"/>
      <c r="H16" s="153"/>
      <c r="I16" s="153"/>
      <c r="M16" s="52">
        <f>'Loting Personele Prijzen'!A13</f>
        <v>24</v>
      </c>
      <c r="N16" s="52" t="str">
        <f>'Loting Personele Prijzen'!B13</f>
        <v>Ad Goossens</v>
      </c>
      <c r="O16" s="69">
        <f>'Loting Personele Prijzen'!C13</f>
        <v>3</v>
      </c>
      <c r="P16" s="69">
        <f>'Loting Personele Prijzen'!D13</f>
        <v>214</v>
      </c>
      <c r="Q16" s="69">
        <f>'Loting Personele Prijzen'!E13</f>
        <v>9</v>
      </c>
      <c r="R16" s="69">
        <f>'Loting Personele Prijzen'!F13</f>
        <v>9</v>
      </c>
      <c r="S16" s="69">
        <f>'Loting Personele Prijzen'!G13</f>
        <v>9</v>
      </c>
      <c r="T16" s="69">
        <f>'Loting Personele Prijzen'!H13</f>
        <v>10</v>
      </c>
      <c r="U16" s="69">
        <f>'Loting Personele Prijzen'!I13</f>
        <v>10</v>
      </c>
      <c r="V16" s="69">
        <f>'Loting Personele Prijzen'!J13</f>
        <v>47</v>
      </c>
      <c r="W16" s="69">
        <f>'Loting Personele Prijzen'!K13</f>
        <v>41</v>
      </c>
      <c r="X16" s="69" t="str">
        <f t="shared" si="0"/>
        <v>Heidebloem</v>
      </c>
      <c r="Y16" s="52">
        <f>'Loting Personele Prijzen'!L13</f>
        <v>4</v>
      </c>
    </row>
    <row r="17" spans="1:25" x14ac:dyDescent="0.25">
      <c r="A17" s="68"/>
      <c r="B17" s="152" t="str">
        <f>CONCATENATE(Uitslag!B4, " hoogste schutter met ", Uitslag!D4, " punten")</f>
        <v>Frank Hoogmans hoogste schutter met 236 punten</v>
      </c>
      <c r="C17" s="152"/>
      <c r="D17" s="152"/>
      <c r="E17" s="152"/>
      <c r="F17" s="152"/>
      <c r="G17" s="152"/>
      <c r="H17" s="152"/>
      <c r="I17" s="152"/>
      <c r="M17" s="52"/>
      <c r="N17" s="52"/>
      <c r="O17" s="69"/>
      <c r="P17" s="69"/>
      <c r="Q17" s="69"/>
      <c r="R17" s="69"/>
      <c r="S17" s="69"/>
      <c r="T17" s="69"/>
      <c r="U17" s="69"/>
      <c r="V17" s="69"/>
    </row>
    <row r="18" spans="1:25" x14ac:dyDescent="0.25">
      <c r="A18" s="68"/>
      <c r="B18" s="68"/>
      <c r="C18" s="68"/>
      <c r="D18" s="68"/>
      <c r="E18" s="68"/>
      <c r="F18" s="68"/>
      <c r="G18" s="68"/>
      <c r="H18" s="68"/>
      <c r="I18" s="68"/>
      <c r="M18" s="52" t="s">
        <v>134</v>
      </c>
      <c r="N18" s="52"/>
      <c r="O18" s="69"/>
      <c r="P18" s="69"/>
      <c r="Q18" s="69" t="s">
        <v>4</v>
      </c>
      <c r="R18" s="69"/>
      <c r="S18" s="69"/>
      <c r="T18" s="69"/>
      <c r="U18" s="69"/>
      <c r="V18" s="69"/>
      <c r="W18" s="69"/>
    </row>
    <row r="19" spans="1:25" x14ac:dyDescent="0.25">
      <c r="A19" s="68" t="str">
        <f>CONCATENATE("Op de banen van ",E2, " werd afgelopen weekend de ",E1,"e ronde van de Onderlinge")</f>
        <v>Op de banen van Heideroosje werd afgelopen weekend de 4e ronde van de Onderlinge</v>
      </c>
      <c r="B19" s="68"/>
      <c r="C19" s="68"/>
      <c r="D19" s="68"/>
      <c r="E19" s="68"/>
      <c r="F19" s="68"/>
      <c r="G19" s="68"/>
      <c r="H19" s="68"/>
      <c r="I19" s="68"/>
      <c r="M19" s="52" t="s">
        <v>12</v>
      </c>
      <c r="N19" s="52" t="s">
        <v>1</v>
      </c>
      <c r="O19" s="69" t="s">
        <v>2</v>
      </c>
      <c r="P19" s="69" t="s">
        <v>3</v>
      </c>
      <c r="Q19" s="69" t="s">
        <v>21</v>
      </c>
      <c r="R19" s="69" t="s">
        <v>22</v>
      </c>
      <c r="S19" s="69" t="s">
        <v>23</v>
      </c>
      <c r="T19" s="69" t="s">
        <v>24</v>
      </c>
      <c r="U19" s="69" t="s">
        <v>25</v>
      </c>
      <c r="V19" s="69" t="s">
        <v>20</v>
      </c>
      <c r="W19" s="91" t="s">
        <v>156</v>
      </c>
      <c r="X19" s="104" t="s">
        <v>75</v>
      </c>
    </row>
    <row r="20" spans="1:25" x14ac:dyDescent="0.25">
      <c r="A20" s="68" t="str">
        <f>CONCATENATE("Bekerwedstrijd georganiseerd. Deze wedstrijd werd redelijk bezocht; er waren ", COUNTIF(Uitslag!E4:E129, "&gt;0") + COUNTIF('18m schutters'!D4:D18, "&gt;0")," deelnemers.")</f>
        <v>Bekerwedstrijd georganiseerd. Deze wedstrijd werd redelijk bezocht; er waren 87 deelnemers.</v>
      </c>
      <c r="B20" s="68"/>
      <c r="C20" s="68"/>
      <c r="D20" s="68"/>
      <c r="E20" s="68"/>
      <c r="F20" s="68"/>
      <c r="G20" s="68"/>
      <c r="H20" s="68"/>
      <c r="I20" s="68"/>
      <c r="M20" s="52">
        <f>'Loting Personele Prijzen'!A18</f>
        <v>31</v>
      </c>
      <c r="N20" s="52" t="str">
        <f>'Loting Personele Prijzen'!B18</f>
        <v>Rob v. Nispen</v>
      </c>
      <c r="O20" s="69">
        <f>'Loting Personele Prijzen'!C18</f>
        <v>1</v>
      </c>
      <c r="P20" s="69">
        <f>'Loting Personele Prijzen'!D18</f>
        <v>209</v>
      </c>
      <c r="Q20" s="69">
        <f>'Loting Personele Prijzen'!E18</f>
        <v>9</v>
      </c>
      <c r="R20" s="69">
        <f>'Loting Personele Prijzen'!F18</f>
        <v>10</v>
      </c>
      <c r="S20" s="69">
        <f>'Loting Personele Prijzen'!G18</f>
        <v>10</v>
      </c>
      <c r="T20" s="69">
        <f>'Loting Personele Prijzen'!H18</f>
        <v>10</v>
      </c>
      <c r="U20" s="69">
        <f>'Loting Personele Prijzen'!I18</f>
        <v>10</v>
      </c>
      <c r="V20" s="69">
        <f>'Loting Personele Prijzen'!J18</f>
        <v>49</v>
      </c>
      <c r="W20" s="69">
        <f>'Loting Personele Prijzen'!K18</f>
        <v>37</v>
      </c>
      <c r="X20" s="69" t="str">
        <f>VLOOKUP(Y20, $A$58:$B$62, 2)</f>
        <v>Roos in Bloei</v>
      </c>
      <c r="Y20" s="52">
        <f>'Loting Personele Prijzen'!L18</f>
        <v>3</v>
      </c>
    </row>
    <row r="21" spans="1:25" x14ac:dyDescent="0.25">
      <c r="A21" s="68" t="str">
        <f>CONCATENATE("De overwinning werd behaald door ", A26, ". De hoogste schutter werd")</f>
        <v>De overwinning werd behaald door Ons Genoegen 1. De hoogste schutter werd</v>
      </c>
      <c r="B21" s="68"/>
      <c r="C21" s="68"/>
      <c r="D21" s="68"/>
      <c r="E21" s="68"/>
      <c r="F21" s="68"/>
      <c r="G21" s="68"/>
      <c r="H21" s="68"/>
      <c r="I21" s="68"/>
      <c r="M21" s="52">
        <f>'Loting Personele Prijzen'!A19</f>
        <v>28</v>
      </c>
      <c r="N21" s="52" t="str">
        <f>'Loting Personele Prijzen'!B19</f>
        <v>Piet v. Roij</v>
      </c>
      <c r="O21" s="69">
        <f>'Loting Personele Prijzen'!C19</f>
        <v>3</v>
      </c>
      <c r="P21" s="69">
        <f>'Loting Personele Prijzen'!D19</f>
        <v>210</v>
      </c>
      <c r="Q21" s="69">
        <f>'Loting Personele Prijzen'!E19</f>
        <v>10</v>
      </c>
      <c r="R21" s="69">
        <f>'Loting Personele Prijzen'!F19</f>
        <v>8</v>
      </c>
      <c r="S21" s="69">
        <f>'Loting Personele Prijzen'!G19</f>
        <v>9</v>
      </c>
      <c r="T21" s="69">
        <f>'Loting Personele Prijzen'!H19</f>
        <v>10</v>
      </c>
      <c r="U21" s="69">
        <f>'Loting Personele Prijzen'!I19</f>
        <v>10</v>
      </c>
      <c r="V21" s="69">
        <f>'Loting Personele Prijzen'!J19</f>
        <v>47</v>
      </c>
      <c r="W21" s="69">
        <f>'Loting Personele Prijzen'!K19</f>
        <v>47</v>
      </c>
      <c r="X21" s="69" t="str">
        <f t="shared" ref="X21:X26" si="1">VLOOKUP(Y21, $A$58:$B$62, 2)</f>
        <v>Heidebloem</v>
      </c>
      <c r="Y21" s="52">
        <f>'Loting Personele Prijzen'!L19</f>
        <v>4</v>
      </c>
    </row>
    <row r="22" spans="1:25" x14ac:dyDescent="0.25">
      <c r="A22" s="68" t="str">
        <f>CONCATENATE("door ",VLOOKUP(Uitslag!Q4,'# Onderlinge'!A58:C62,2)," geleverd: ",Uitslag!B4," behaalde ", Uitslag!D4, " punten.")</f>
        <v>door Ons Genoegen geleverd: Frank Hoogmans behaalde 236 punten.</v>
      </c>
      <c r="B22" s="68"/>
      <c r="C22" s="68"/>
      <c r="D22" s="68"/>
      <c r="E22" s="68"/>
      <c r="F22" s="68"/>
      <c r="G22" s="68"/>
      <c r="H22" s="68"/>
      <c r="I22" s="68"/>
      <c r="M22" s="52">
        <f>'Loting Personele Prijzen'!A20</f>
        <v>43</v>
      </c>
      <c r="N22" s="52" t="str">
        <f>'Loting Personele Prijzen'!B20</f>
        <v>Jo v. Rijt</v>
      </c>
      <c r="O22" s="69">
        <f>'Loting Personele Prijzen'!C20</f>
        <v>3</v>
      </c>
      <c r="P22" s="69">
        <f>'Loting Personele Prijzen'!D20</f>
        <v>200</v>
      </c>
      <c r="Q22" s="69">
        <f>'Loting Personele Prijzen'!E20</f>
        <v>8</v>
      </c>
      <c r="R22" s="69">
        <f>'Loting Personele Prijzen'!F20</f>
        <v>10</v>
      </c>
      <c r="S22" s="69">
        <f>'Loting Personele Prijzen'!G20</f>
        <v>10</v>
      </c>
      <c r="T22" s="69">
        <f>'Loting Personele Prijzen'!H20</f>
        <v>9</v>
      </c>
      <c r="U22" s="69">
        <f>'Loting Personele Prijzen'!I20</f>
        <v>10</v>
      </c>
      <c r="V22" s="69">
        <f>'Loting Personele Prijzen'!J20</f>
        <v>47</v>
      </c>
      <c r="W22" s="69">
        <f>'Loting Personele Prijzen'!K20</f>
        <v>47</v>
      </c>
      <c r="X22" s="69" t="str">
        <f t="shared" si="1"/>
        <v>Heidebloem</v>
      </c>
      <c r="Y22" s="52">
        <f>'Loting Personele Prijzen'!L20</f>
        <v>4</v>
      </c>
    </row>
    <row r="23" spans="1:25" x14ac:dyDescent="0.25">
      <c r="A23" s="68"/>
      <c r="B23" s="68"/>
      <c r="C23" s="68"/>
      <c r="D23" s="68"/>
      <c r="E23" s="68"/>
      <c r="F23" s="68"/>
      <c r="G23" s="68"/>
      <c r="H23" s="68"/>
      <c r="I23" s="68"/>
      <c r="M23" s="52">
        <f>'Loting Personele Prijzen'!A21</f>
        <v>25</v>
      </c>
      <c r="N23" s="52" t="str">
        <f>'Loting Personele Prijzen'!B21</f>
        <v>Maikel Boumans</v>
      </c>
      <c r="O23" s="69">
        <f>'Loting Personele Prijzen'!C21</f>
        <v>1</v>
      </c>
      <c r="P23" s="69">
        <f>'Loting Personele Prijzen'!D21</f>
        <v>211</v>
      </c>
      <c r="Q23" s="69">
        <f>'Loting Personele Prijzen'!E21</f>
        <v>9</v>
      </c>
      <c r="R23" s="69">
        <f>'Loting Personele Prijzen'!F21</f>
        <v>10</v>
      </c>
      <c r="S23" s="69">
        <f>'Loting Personele Prijzen'!G21</f>
        <v>10</v>
      </c>
      <c r="T23" s="69">
        <f>'Loting Personele Prijzen'!H21</f>
        <v>10</v>
      </c>
      <c r="U23" s="69">
        <f>'Loting Personele Prijzen'!I21</f>
        <v>8</v>
      </c>
      <c r="V23" s="69">
        <f>'Loting Personele Prijzen'!J21</f>
        <v>47</v>
      </c>
      <c r="W23" s="69">
        <f>'Loting Personele Prijzen'!K21</f>
        <v>43</v>
      </c>
      <c r="X23" s="69" t="str">
        <f t="shared" si="1"/>
        <v>Heideroosje</v>
      </c>
      <c r="Y23" s="52">
        <f>'Loting Personele Prijzen'!L21</f>
        <v>5</v>
      </c>
    </row>
    <row r="24" spans="1:25" x14ac:dyDescent="0.25">
      <c r="A24" s="99" t="s">
        <v>78</v>
      </c>
      <c r="B24" s="100"/>
      <c r="C24" s="100"/>
      <c r="D24" s="100"/>
      <c r="E24" s="100"/>
      <c r="F24" s="100"/>
      <c r="G24" s="100"/>
      <c r="H24" s="68"/>
      <c r="I24" s="68"/>
      <c r="M24" s="52">
        <f>'Loting Personele Prijzen'!A22</f>
        <v>52</v>
      </c>
      <c r="N24" s="52" t="str">
        <f>'Loting Personele Prijzen'!B22</f>
        <v>Har Luijten</v>
      </c>
      <c r="O24" s="69">
        <f>'Loting Personele Prijzen'!C22</f>
        <v>3</v>
      </c>
      <c r="P24" s="69">
        <f>'Loting Personele Prijzen'!D22</f>
        <v>195</v>
      </c>
      <c r="Q24" s="69">
        <f>'Loting Personele Prijzen'!E22</f>
        <v>10</v>
      </c>
      <c r="R24" s="69">
        <f>'Loting Personele Prijzen'!F22</f>
        <v>10</v>
      </c>
      <c r="S24" s="69">
        <f>'Loting Personele Prijzen'!G22</f>
        <v>10</v>
      </c>
      <c r="T24" s="69">
        <f>'Loting Personele Prijzen'!H22</f>
        <v>9</v>
      </c>
      <c r="U24" s="69">
        <f>'Loting Personele Prijzen'!I22</f>
        <v>8</v>
      </c>
      <c r="V24" s="69">
        <f>'Loting Personele Prijzen'!J22</f>
        <v>47</v>
      </c>
      <c r="W24" s="69">
        <f>'Loting Personele Prijzen'!K22</f>
        <v>35</v>
      </c>
      <c r="X24" s="69" t="str">
        <f t="shared" si="1"/>
        <v>Buitenlust</v>
      </c>
      <c r="Y24" s="52">
        <f>'Loting Personele Prijzen'!L22</f>
        <v>2</v>
      </c>
    </row>
    <row r="25" spans="1:25" x14ac:dyDescent="0.25">
      <c r="A25" s="99" t="s">
        <v>37</v>
      </c>
      <c r="B25" s="100"/>
      <c r="C25" s="100"/>
      <c r="D25" s="100"/>
      <c r="E25" s="99" t="s">
        <v>47</v>
      </c>
      <c r="F25" s="100"/>
      <c r="G25" s="100"/>
      <c r="H25" s="68"/>
      <c r="I25" s="68"/>
      <c r="M25" s="52">
        <f>'Loting Personele Prijzen'!A23</f>
        <v>30</v>
      </c>
      <c r="N25" s="52" t="str">
        <f>'Loting Personele Prijzen'!B23</f>
        <v>Desiree Lommen</v>
      </c>
      <c r="O25" s="69">
        <f>'Loting Personele Prijzen'!C23</f>
        <v>2</v>
      </c>
      <c r="P25" s="69">
        <f>'Loting Personele Prijzen'!D23</f>
        <v>209</v>
      </c>
      <c r="Q25" s="69">
        <f>'Loting Personele Prijzen'!E23</f>
        <v>9</v>
      </c>
      <c r="R25" s="69">
        <f>'Loting Personele Prijzen'!F23</f>
        <v>8</v>
      </c>
      <c r="S25" s="69">
        <f>'Loting Personele Prijzen'!G23</f>
        <v>9</v>
      </c>
      <c r="T25" s="69">
        <f>'Loting Personele Prijzen'!H23</f>
        <v>10</v>
      </c>
      <c r="U25" s="69">
        <f>'Loting Personele Prijzen'!I23</f>
        <v>10</v>
      </c>
      <c r="V25" s="69">
        <f>'Loting Personele Prijzen'!J23</f>
        <v>46</v>
      </c>
      <c r="W25" s="69">
        <f>'Loting Personele Prijzen'!K23</f>
        <v>41</v>
      </c>
      <c r="X25" s="69" t="str">
        <f t="shared" si="1"/>
        <v>Heidebloem</v>
      </c>
      <c r="Y25" s="52">
        <f>'Loting Personele Prijzen'!L23</f>
        <v>4</v>
      </c>
    </row>
    <row r="26" spans="1:25" x14ac:dyDescent="0.25">
      <c r="A26" s="147" t="str">
        <f>Uitslag!X4</f>
        <v>Ons Genoegen 1</v>
      </c>
      <c r="B26" s="147"/>
      <c r="C26" s="100">
        <f>Uitslag!Y4</f>
        <v>1354</v>
      </c>
      <c r="D26" s="100"/>
      <c r="E26" s="147" t="str">
        <f>Uitslag!X19</f>
        <v>Heideroosje 3</v>
      </c>
      <c r="F26" s="147"/>
      <c r="G26" s="100">
        <f>Uitslag!Y19</f>
        <v>1189</v>
      </c>
      <c r="H26" s="68">
        <f>Uitslag!Z19</f>
        <v>6</v>
      </c>
      <c r="I26" s="68" t="s">
        <v>113</v>
      </c>
      <c r="M26" s="52">
        <f>'Loting Personele Prijzen'!A24</f>
        <v>29</v>
      </c>
      <c r="N26" s="52" t="str">
        <f>'Loting Personele Prijzen'!B24</f>
        <v>Cor Joosten</v>
      </c>
      <c r="O26" s="69">
        <f>'Loting Personele Prijzen'!C24</f>
        <v>1</v>
      </c>
      <c r="P26" s="69">
        <f>'Loting Personele Prijzen'!D24</f>
        <v>210</v>
      </c>
      <c r="Q26" s="69">
        <f>'Loting Personele Prijzen'!E24</f>
        <v>8</v>
      </c>
      <c r="R26" s="69">
        <f>'Loting Personele Prijzen'!F24</f>
        <v>9</v>
      </c>
      <c r="S26" s="69">
        <f>'Loting Personele Prijzen'!G24</f>
        <v>10</v>
      </c>
      <c r="T26" s="69">
        <f>'Loting Personele Prijzen'!H24</f>
        <v>10</v>
      </c>
      <c r="U26" s="69">
        <f>'Loting Personele Prijzen'!I24</f>
        <v>9</v>
      </c>
      <c r="V26" s="69">
        <f>'Loting Personele Prijzen'!J24</f>
        <v>46</v>
      </c>
      <c r="W26" s="69">
        <f>'Loting Personele Prijzen'!K24</f>
        <v>43</v>
      </c>
      <c r="X26" s="69" t="str">
        <f t="shared" si="1"/>
        <v>Heideroosje</v>
      </c>
      <c r="Y26" s="52">
        <f>'Loting Personele Prijzen'!L24</f>
        <v>5</v>
      </c>
    </row>
    <row r="27" spans="1:25" x14ac:dyDescent="0.25">
      <c r="A27" s="147" t="str">
        <f>Uitslag!X5</f>
        <v>Heideroosje 1</v>
      </c>
      <c r="B27" s="147"/>
      <c r="C27" s="100">
        <f>Uitslag!Y5</f>
        <v>1337</v>
      </c>
      <c r="D27" s="100"/>
      <c r="E27" s="147" t="str">
        <f>Uitslag!X20</f>
        <v>Heidebloem 3</v>
      </c>
      <c r="F27" s="147"/>
      <c r="G27" s="100">
        <f>Uitslag!Y20</f>
        <v>1083</v>
      </c>
      <c r="H27" s="68">
        <f>Uitslag!Z20</f>
        <v>6</v>
      </c>
      <c r="I27" s="68" t="s">
        <v>113</v>
      </c>
      <c r="M27" s="52"/>
      <c r="N27" s="52"/>
      <c r="O27" s="69"/>
      <c r="P27" s="69"/>
      <c r="Q27" s="69"/>
      <c r="R27" s="69"/>
      <c r="S27" s="69"/>
      <c r="T27" s="69"/>
      <c r="U27" s="69"/>
      <c r="V27" s="69"/>
    </row>
    <row r="28" spans="1:25" x14ac:dyDescent="0.25">
      <c r="A28" s="147" t="str">
        <f>Uitslag!X6</f>
        <v>Heidebloem 1</v>
      </c>
      <c r="B28" s="147"/>
      <c r="C28" s="100">
        <f>Uitslag!Y6</f>
        <v>1303</v>
      </c>
      <c r="D28" s="100"/>
      <c r="E28" s="147" t="str">
        <f>Uitslag!X21</f>
        <v>Ons Genoegen 3</v>
      </c>
      <c r="F28" s="147"/>
      <c r="G28" s="100">
        <f>Uitslag!Y21</f>
        <v>659</v>
      </c>
      <c r="H28" s="68">
        <f>Uitslag!Z21</f>
        <v>4</v>
      </c>
      <c r="I28" s="68" t="s">
        <v>113</v>
      </c>
      <c r="M28" s="52" t="s">
        <v>135</v>
      </c>
      <c r="N28" s="52"/>
      <c r="O28" s="69"/>
      <c r="P28" s="69"/>
      <c r="Q28" s="69" t="s">
        <v>4</v>
      </c>
      <c r="R28" s="69"/>
      <c r="S28" s="69"/>
      <c r="T28" s="69"/>
      <c r="U28" s="69"/>
      <c r="V28" s="69"/>
      <c r="W28" s="69"/>
    </row>
    <row r="29" spans="1:25" x14ac:dyDescent="0.25">
      <c r="A29" s="147" t="str">
        <f>Uitslag!X7</f>
        <v>Roos in Bloei 1</v>
      </c>
      <c r="B29" s="147"/>
      <c r="C29" s="100">
        <f>Uitslag!Y7</f>
        <v>1298</v>
      </c>
      <c r="D29" s="100"/>
      <c r="E29" s="147" t="str">
        <f>Uitslag!X22</f>
        <v>Roos in Bloei 3</v>
      </c>
      <c r="F29" s="147"/>
      <c r="G29" s="100">
        <f>Uitslag!Y22</f>
        <v>146</v>
      </c>
      <c r="H29" s="68">
        <f>Uitslag!Z22</f>
        <v>1</v>
      </c>
      <c r="I29" s="68" t="s">
        <v>113</v>
      </c>
      <c r="M29" s="52" t="s">
        <v>12</v>
      </c>
      <c r="N29" s="52" t="s">
        <v>1</v>
      </c>
      <c r="O29" s="69" t="s">
        <v>2</v>
      </c>
      <c r="P29" s="69" t="s">
        <v>3</v>
      </c>
      <c r="Q29" s="69" t="s">
        <v>21</v>
      </c>
      <c r="R29" s="69" t="s">
        <v>22</v>
      </c>
      <c r="S29" s="69" t="s">
        <v>23</v>
      </c>
      <c r="T29" s="69" t="s">
        <v>24</v>
      </c>
      <c r="U29" s="69" t="s">
        <v>25</v>
      </c>
      <c r="V29" s="69" t="s">
        <v>20</v>
      </c>
      <c r="W29" s="91" t="s">
        <v>156</v>
      </c>
      <c r="X29" s="69" t="s">
        <v>75</v>
      </c>
    </row>
    <row r="30" spans="1:25" x14ac:dyDescent="0.25">
      <c r="A30" s="147" t="str">
        <f>Uitslag!X8</f>
        <v>Buitenlust 1</v>
      </c>
      <c r="B30" s="147"/>
      <c r="C30" s="100">
        <f>Uitslag!Y8</f>
        <v>1171</v>
      </c>
      <c r="D30" s="101"/>
      <c r="E30" s="100"/>
      <c r="F30" s="100"/>
      <c r="G30" s="100"/>
      <c r="H30" s="68"/>
      <c r="I30" s="68"/>
      <c r="M30" s="52">
        <f>'Loting Personele Prijzen'!A29</f>
        <v>68</v>
      </c>
      <c r="N30" s="52" t="str">
        <f>'Loting Personele Prijzen'!B29</f>
        <v>Hans Sijbers</v>
      </c>
      <c r="O30" s="69">
        <f>'Loting Personele Prijzen'!C29</f>
        <v>1</v>
      </c>
      <c r="P30" s="69">
        <f>'Loting Personele Prijzen'!D29</f>
        <v>176</v>
      </c>
      <c r="Q30" s="69">
        <f>'Loting Personele Prijzen'!E29</f>
        <v>9</v>
      </c>
      <c r="R30" s="69">
        <f>'Loting Personele Prijzen'!F29</f>
        <v>9</v>
      </c>
      <c r="S30" s="69">
        <f>'Loting Personele Prijzen'!G29</f>
        <v>8</v>
      </c>
      <c r="T30" s="69">
        <f>'Loting Personele Prijzen'!H29</f>
        <v>8</v>
      </c>
      <c r="U30" s="69">
        <f>'Loting Personele Prijzen'!I29</f>
        <v>10</v>
      </c>
      <c r="V30" s="69">
        <f>'Loting Personele Prijzen'!J29</f>
        <v>44</v>
      </c>
      <c r="W30" s="69">
        <f>'Loting Personele Prijzen'!K29</f>
        <v>42</v>
      </c>
      <c r="X30" s="69" t="str">
        <f>VLOOKUP(Y30, $A$58:$B$62, 2)</f>
        <v>Heideroosje</v>
      </c>
      <c r="Y30" s="52">
        <f>'Loting Personele Prijzen'!L29</f>
        <v>5</v>
      </c>
    </row>
    <row r="31" spans="1:25" x14ac:dyDescent="0.25">
      <c r="A31" s="100"/>
      <c r="B31" s="100"/>
      <c r="C31" s="100"/>
      <c r="D31" s="100"/>
      <c r="E31" s="99" t="s">
        <v>52</v>
      </c>
      <c r="F31" s="100"/>
      <c r="G31" s="100"/>
      <c r="H31" s="68"/>
      <c r="I31" s="68"/>
      <c r="M31" s="52">
        <f>'Loting Personele Prijzen'!A30</f>
        <v>62</v>
      </c>
      <c r="N31" s="52" t="str">
        <f>'Loting Personele Prijzen'!B30</f>
        <v>Nard Roost</v>
      </c>
      <c r="O31" s="69">
        <f>'Loting Personele Prijzen'!C30</f>
        <v>1</v>
      </c>
      <c r="P31" s="69">
        <f>'Loting Personele Prijzen'!D30</f>
        <v>185</v>
      </c>
      <c r="Q31" s="69">
        <f>'Loting Personele Prijzen'!E30</f>
        <v>10</v>
      </c>
      <c r="R31" s="69">
        <f>'Loting Personele Prijzen'!F30</f>
        <v>6</v>
      </c>
      <c r="S31" s="69">
        <f>'Loting Personele Prijzen'!G30</f>
        <v>9</v>
      </c>
      <c r="T31" s="69">
        <f>'Loting Personele Prijzen'!H30</f>
        <v>9</v>
      </c>
      <c r="U31" s="69">
        <f>'Loting Personele Prijzen'!I30</f>
        <v>9</v>
      </c>
      <c r="V31" s="69">
        <f>'Loting Personele Prijzen'!J30</f>
        <v>43</v>
      </c>
      <c r="W31" s="69">
        <f>'Loting Personele Prijzen'!K30</f>
        <v>37</v>
      </c>
      <c r="X31" s="69" t="str">
        <f t="shared" ref="X31:X36" si="2">VLOOKUP(Y31, $A$58:$B$62, 2)</f>
        <v>Heidebloem</v>
      </c>
      <c r="Y31" s="52">
        <f>'Loting Personele Prijzen'!L30</f>
        <v>4</v>
      </c>
    </row>
    <row r="32" spans="1:25" x14ac:dyDescent="0.25">
      <c r="A32" s="99" t="s">
        <v>38</v>
      </c>
      <c r="B32" s="100"/>
      <c r="C32" s="100"/>
      <c r="D32" s="100"/>
      <c r="E32" s="147" t="str">
        <f>Uitslag!X26</f>
        <v>Heideroosje 4</v>
      </c>
      <c r="F32" s="147"/>
      <c r="G32" s="100">
        <f>Uitslag!Y26</f>
        <v>1060</v>
      </c>
      <c r="H32" s="137">
        <f>Uitslag!Z26</f>
        <v>6</v>
      </c>
      <c r="I32" s="68" t="s">
        <v>113</v>
      </c>
      <c r="M32" s="52">
        <f>'Loting Personele Prijzen'!A31</f>
        <v>67</v>
      </c>
      <c r="N32" s="52" t="str">
        <f>'Loting Personele Prijzen'!B31</f>
        <v>Jan Sijbers</v>
      </c>
      <c r="O32" s="69">
        <f>'Loting Personele Prijzen'!C31</f>
        <v>1</v>
      </c>
      <c r="P32" s="69">
        <f>'Loting Personele Prijzen'!D31</f>
        <v>177</v>
      </c>
      <c r="Q32" s="69">
        <f>'Loting Personele Prijzen'!E31</f>
        <v>10</v>
      </c>
      <c r="R32" s="69">
        <f>'Loting Personele Prijzen'!F31</f>
        <v>6</v>
      </c>
      <c r="S32" s="69">
        <f>'Loting Personele Prijzen'!G31</f>
        <v>9</v>
      </c>
      <c r="T32" s="69">
        <f>'Loting Personele Prijzen'!H31</f>
        <v>9</v>
      </c>
      <c r="U32" s="69">
        <f>'Loting Personele Prijzen'!I31</f>
        <v>9</v>
      </c>
      <c r="V32" s="69">
        <f>'Loting Personele Prijzen'!J31</f>
        <v>43</v>
      </c>
      <c r="W32" s="69">
        <f>'Loting Personele Prijzen'!K31</f>
        <v>33</v>
      </c>
      <c r="X32" s="69" t="str">
        <f t="shared" si="2"/>
        <v>Roos in Bloei</v>
      </c>
      <c r="Y32" s="52">
        <f>'Loting Personele Prijzen'!L31</f>
        <v>3</v>
      </c>
    </row>
    <row r="33" spans="1:25" x14ac:dyDescent="0.25">
      <c r="A33" s="147" t="str">
        <f>Uitslag!X12</f>
        <v>Heideroosje 2</v>
      </c>
      <c r="B33" s="147"/>
      <c r="C33" s="100">
        <f>Uitslag!Y12</f>
        <v>1271</v>
      </c>
      <c r="D33" s="100"/>
      <c r="E33" s="147" t="str">
        <f>Uitslag!X27</f>
        <v>Heidebloem 4</v>
      </c>
      <c r="F33" s="147"/>
      <c r="G33" s="100">
        <f>Uitslag!Y27</f>
        <v>446</v>
      </c>
      <c r="H33" s="137">
        <f>Uitslag!Z27</f>
        <v>3</v>
      </c>
      <c r="I33" s="68" t="s">
        <v>113</v>
      </c>
      <c r="M33" s="52">
        <f>'Loting Personele Prijzen'!A32</f>
        <v>75</v>
      </c>
      <c r="N33" s="52" t="str">
        <f>'Loting Personele Prijzen'!B32</f>
        <v>Rien v. Hugten</v>
      </c>
      <c r="O33" s="69">
        <f>'Loting Personele Prijzen'!C32</f>
        <v>1</v>
      </c>
      <c r="P33" s="69">
        <f>'Loting Personele Prijzen'!D32</f>
        <v>163</v>
      </c>
      <c r="Q33" s="69">
        <f>'Loting Personele Prijzen'!E32</f>
        <v>8</v>
      </c>
      <c r="R33" s="69">
        <f>'Loting Personele Prijzen'!F32</f>
        <v>10</v>
      </c>
      <c r="S33" s="69">
        <f>'Loting Personele Prijzen'!G32</f>
        <v>8</v>
      </c>
      <c r="T33" s="69">
        <f>'Loting Personele Prijzen'!H32</f>
        <v>9</v>
      </c>
      <c r="U33" s="69">
        <f>'Loting Personele Prijzen'!I32</f>
        <v>8</v>
      </c>
      <c r="V33" s="69">
        <f>'Loting Personele Prijzen'!J32</f>
        <v>43</v>
      </c>
      <c r="W33" s="69">
        <f>'Loting Personele Prijzen'!K32</f>
        <v>30</v>
      </c>
      <c r="X33" s="69" t="str">
        <f t="shared" si="2"/>
        <v>Heidebloem</v>
      </c>
      <c r="Y33" s="52">
        <f>'Loting Personele Prijzen'!L32</f>
        <v>4</v>
      </c>
    </row>
    <row r="34" spans="1:25" x14ac:dyDescent="0.25">
      <c r="A34" s="147" t="str">
        <f>Uitslag!X13</f>
        <v>Ons Genoegen 2</v>
      </c>
      <c r="B34" s="147"/>
      <c r="C34" s="100">
        <f>Uitslag!Y13</f>
        <v>1248</v>
      </c>
      <c r="D34" s="100"/>
      <c r="E34" s="147"/>
      <c r="F34" s="147"/>
      <c r="G34" s="125"/>
      <c r="H34" s="102"/>
      <c r="I34" s="68"/>
      <c r="M34" s="52">
        <f>'Loting Personele Prijzen'!A33</f>
        <v>66</v>
      </c>
      <c r="N34" s="52" t="str">
        <f>'Loting Personele Prijzen'!B33</f>
        <v>Rob Schaareman</v>
      </c>
      <c r="O34" s="69">
        <f>'Loting Personele Prijzen'!C33</f>
        <v>1</v>
      </c>
      <c r="P34" s="69">
        <f>'Loting Personele Prijzen'!D33</f>
        <v>179</v>
      </c>
      <c r="Q34" s="69">
        <f>'Loting Personele Prijzen'!E33</f>
        <v>10</v>
      </c>
      <c r="R34" s="69">
        <f>'Loting Personele Prijzen'!F33</f>
        <v>7</v>
      </c>
      <c r="S34" s="69">
        <f>'Loting Personele Prijzen'!G33</f>
        <v>10</v>
      </c>
      <c r="T34" s="69">
        <f>'Loting Personele Prijzen'!H33</f>
        <v>9</v>
      </c>
      <c r="U34" s="69">
        <f>'Loting Personele Prijzen'!I33</f>
        <v>7</v>
      </c>
      <c r="V34" s="69">
        <f>'Loting Personele Prijzen'!J33</f>
        <v>43</v>
      </c>
      <c r="W34" s="69">
        <f>'Loting Personele Prijzen'!K33</f>
        <v>28</v>
      </c>
      <c r="X34" s="69" t="str">
        <f t="shared" si="2"/>
        <v>Ons Genoegen</v>
      </c>
      <c r="Y34" s="52">
        <f>'Loting Personele Prijzen'!L33</f>
        <v>1</v>
      </c>
    </row>
    <row r="35" spans="1:25" x14ac:dyDescent="0.25">
      <c r="A35" s="147" t="str">
        <f>Uitslag!X14</f>
        <v>Heidebloem 2</v>
      </c>
      <c r="B35" s="147"/>
      <c r="C35" s="100">
        <f>Uitslag!Y14</f>
        <v>1218</v>
      </c>
      <c r="D35" s="100"/>
      <c r="E35" s="147"/>
      <c r="F35" s="147"/>
      <c r="G35" s="125"/>
      <c r="H35" s="102"/>
      <c r="I35" s="68"/>
      <c r="K35" s="98"/>
      <c r="L35" s="98"/>
      <c r="M35" s="52">
        <f>'Loting Personele Prijzen'!A34</f>
        <v>63</v>
      </c>
      <c r="N35" s="52" t="str">
        <f>'Loting Personele Prijzen'!B34</f>
        <v>Wil Luijten</v>
      </c>
      <c r="O35" s="69">
        <f>'Loting Personele Prijzen'!C34</f>
        <v>3</v>
      </c>
      <c r="P35" s="69">
        <f>'Loting Personele Prijzen'!D34</f>
        <v>183</v>
      </c>
      <c r="Q35" s="69">
        <f>'Loting Personele Prijzen'!E34</f>
        <v>10</v>
      </c>
      <c r="R35" s="69">
        <f>'Loting Personele Prijzen'!F34</f>
        <v>7</v>
      </c>
      <c r="S35" s="69">
        <f>'Loting Personele Prijzen'!G34</f>
        <v>7</v>
      </c>
      <c r="T35" s="69">
        <f>'Loting Personele Prijzen'!H34</f>
        <v>8</v>
      </c>
      <c r="U35" s="69">
        <f>'Loting Personele Prijzen'!I34</f>
        <v>10</v>
      </c>
      <c r="V35" s="69">
        <f>'Loting Personele Prijzen'!J34</f>
        <v>42</v>
      </c>
      <c r="W35" s="69">
        <f>'Loting Personele Prijzen'!K34</f>
        <v>34</v>
      </c>
      <c r="X35" s="69" t="str">
        <f t="shared" si="2"/>
        <v>Buitenlust</v>
      </c>
      <c r="Y35" s="52">
        <f>'Loting Personele Prijzen'!L34</f>
        <v>2</v>
      </c>
    </row>
    <row r="36" spans="1:25" x14ac:dyDescent="0.25">
      <c r="A36" s="147" t="str">
        <f>Uitslag!X15</f>
        <v>Roos in Bloei 2</v>
      </c>
      <c r="B36" s="147"/>
      <c r="C36" s="100">
        <f>Uitslag!Y15</f>
        <v>1133</v>
      </c>
      <c r="D36" s="100"/>
      <c r="H36" s="102"/>
      <c r="I36" s="68"/>
      <c r="K36" s="98"/>
      <c r="L36" s="98"/>
      <c r="M36" s="52">
        <f>'Loting Personele Prijzen'!A35</f>
        <v>61</v>
      </c>
      <c r="N36" s="52" t="str">
        <f>'Loting Personele Prijzen'!B35</f>
        <v>Martijn Janssen</v>
      </c>
      <c r="O36" s="69">
        <f>'Loting Personele Prijzen'!C35</f>
        <v>1</v>
      </c>
      <c r="P36" s="69">
        <f>'Loting Personele Prijzen'!D35</f>
        <v>185</v>
      </c>
      <c r="Q36" s="69">
        <f>'Loting Personele Prijzen'!E35</f>
        <v>8</v>
      </c>
      <c r="R36" s="69">
        <f>'Loting Personele Prijzen'!F35</f>
        <v>7</v>
      </c>
      <c r="S36" s="69">
        <f>'Loting Personele Prijzen'!G35</f>
        <v>10</v>
      </c>
      <c r="T36" s="69">
        <f>'Loting Personele Prijzen'!H35</f>
        <v>9</v>
      </c>
      <c r="U36" s="69">
        <f>'Loting Personele Prijzen'!I35</f>
        <v>8</v>
      </c>
      <c r="V36" s="69">
        <f>'Loting Personele Prijzen'!J35</f>
        <v>42</v>
      </c>
      <c r="W36" s="69">
        <f>'Loting Personele Prijzen'!K35</f>
        <v>40</v>
      </c>
      <c r="X36" s="69" t="str">
        <f t="shared" si="2"/>
        <v>Roos in Bloei</v>
      </c>
      <c r="Y36" s="52">
        <f>'Loting Personele Prijzen'!L35</f>
        <v>3</v>
      </c>
    </row>
    <row r="37" spans="1:25" x14ac:dyDescent="0.25">
      <c r="A37" s="147" t="str">
        <f>Uitslag!X16</f>
        <v>Buitenlust 2</v>
      </c>
      <c r="B37" s="147"/>
      <c r="C37" s="100">
        <f>Uitslag!Y16</f>
        <v>174</v>
      </c>
      <c r="D37" s="108"/>
      <c r="E37" s="99" t="s">
        <v>79</v>
      </c>
      <c r="F37" s="100"/>
      <c r="G37" s="100"/>
      <c r="H37" s="102"/>
      <c r="I37" s="68"/>
      <c r="K37" s="98"/>
      <c r="L37" s="98"/>
      <c r="M37" s="52"/>
      <c r="N37" s="52"/>
      <c r="O37" s="69"/>
      <c r="P37" s="69"/>
      <c r="Q37" s="69"/>
      <c r="R37" s="69"/>
      <c r="S37" s="69"/>
      <c r="T37" s="69"/>
      <c r="U37" s="69"/>
      <c r="V37" s="69"/>
    </row>
    <row r="38" spans="1:25" x14ac:dyDescent="0.25">
      <c r="A38" s="100"/>
      <c r="B38" s="100"/>
      <c r="C38" s="100"/>
      <c r="D38" s="100"/>
      <c r="E38" s="147" t="str">
        <f>Uitslag!X33</f>
        <v>Heideroosje 5</v>
      </c>
      <c r="F38" s="147"/>
      <c r="G38" s="100">
        <f>Uitslag!Y33</f>
        <v>730</v>
      </c>
      <c r="H38" s="137">
        <f>Uitslag!Z33</f>
        <v>5</v>
      </c>
      <c r="I38" s="68" t="s">
        <v>113</v>
      </c>
      <c r="K38" s="98"/>
      <c r="L38" s="98"/>
      <c r="M38" s="52" t="s">
        <v>136</v>
      </c>
      <c r="N38" s="52"/>
      <c r="O38" s="69"/>
      <c r="P38" s="69"/>
      <c r="Q38" s="69" t="s">
        <v>4</v>
      </c>
      <c r="R38" s="69"/>
      <c r="S38" s="69"/>
      <c r="T38" s="69"/>
      <c r="U38" s="69"/>
      <c r="V38" s="69"/>
      <c r="W38" s="69"/>
    </row>
    <row r="39" spans="1:25" x14ac:dyDescent="0.25">
      <c r="A39" s="100"/>
      <c r="B39" s="100"/>
      <c r="C39" s="100"/>
      <c r="D39" s="100"/>
      <c r="E39" s="147" t="str">
        <f>Uitslag!X34</f>
        <v>Heideroosje 6</v>
      </c>
      <c r="F39" s="147"/>
      <c r="G39" s="100">
        <f>Uitslag!Y34</f>
        <v>0</v>
      </c>
      <c r="H39" s="137">
        <f>Uitslag!Z34</f>
        <v>0</v>
      </c>
      <c r="I39" s="68" t="s">
        <v>113</v>
      </c>
      <c r="K39" s="98"/>
      <c r="L39" s="98"/>
      <c r="M39" s="52" t="s">
        <v>12</v>
      </c>
      <c r="N39" s="52" t="s">
        <v>1</v>
      </c>
      <c r="O39" s="69" t="s">
        <v>2</v>
      </c>
      <c r="P39" s="69" t="s">
        <v>3</v>
      </c>
      <c r="Q39" s="69" t="s">
        <v>21</v>
      </c>
      <c r="R39" s="69" t="s">
        <v>22</v>
      </c>
      <c r="S39" s="69" t="s">
        <v>23</v>
      </c>
      <c r="T39" s="69" t="s">
        <v>24</v>
      </c>
      <c r="U39" s="69" t="s">
        <v>25</v>
      </c>
      <c r="V39" s="69" t="s">
        <v>20</v>
      </c>
      <c r="W39" s="91" t="s">
        <v>156</v>
      </c>
      <c r="X39" s="69" t="s">
        <v>75</v>
      </c>
    </row>
    <row r="40" spans="1:25" x14ac:dyDescent="0.25">
      <c r="A40" s="103"/>
      <c r="B40" s="103"/>
      <c r="C40" s="68"/>
      <c r="D40" s="68"/>
      <c r="E40" s="68"/>
      <c r="F40" s="68"/>
      <c r="G40" s="68"/>
      <c r="H40" s="68"/>
      <c r="I40" s="68"/>
      <c r="K40" s="98"/>
      <c r="L40" s="98"/>
      <c r="M40" s="52">
        <f>'Loting Personele Prijzen'!A40</f>
        <v>85</v>
      </c>
      <c r="N40" s="52" t="str">
        <f>'Loting Personele Prijzen'!B40</f>
        <v>Rene Ververs</v>
      </c>
      <c r="O40" s="69">
        <f>'Loting Personele Prijzen'!C40</f>
        <v>1</v>
      </c>
      <c r="P40" s="69">
        <f>'Loting Personele Prijzen'!D40</f>
        <v>136</v>
      </c>
      <c r="Q40" s="69">
        <f>'Loting Personele Prijzen'!E40</f>
        <v>6</v>
      </c>
      <c r="R40" s="69">
        <f>'Loting Personele Prijzen'!F40</f>
        <v>10</v>
      </c>
      <c r="S40" s="69">
        <f>'Loting Personele Prijzen'!G40</f>
        <v>8</v>
      </c>
      <c r="T40" s="69">
        <f>'Loting Personele Prijzen'!H40</f>
        <v>10</v>
      </c>
      <c r="U40" s="69">
        <f>'Loting Personele Prijzen'!I40</f>
        <v>10</v>
      </c>
      <c r="V40" s="69">
        <f>'Loting Personele Prijzen'!J40</f>
        <v>44</v>
      </c>
      <c r="W40" s="69">
        <f>'Loting Personele Prijzen'!K40</f>
        <v>13</v>
      </c>
      <c r="X40" s="69" t="str">
        <f>VLOOKUP(Y40, $A$58:$B$62, 2)</f>
        <v>Ons Genoegen</v>
      </c>
      <c r="Y40" s="52">
        <f>'Loting Personele Prijzen'!L40</f>
        <v>1</v>
      </c>
    </row>
    <row r="41" spans="1:25" x14ac:dyDescent="0.25">
      <c r="A41" s="68" t="s">
        <v>80</v>
      </c>
      <c r="B41" s="68"/>
      <c r="C41" s="68"/>
      <c r="D41" s="68" t="str">
        <f>INDEX(Uitslag!$B$4:$B$129, MATCH(1, Uitslag!$C$4:$C$129, 0))</f>
        <v>Frank Hoogmans</v>
      </c>
      <c r="E41" s="68"/>
      <c r="F41" s="68"/>
      <c r="G41" s="68">
        <f>INDEX(Uitslag!$D$4:$D$129, MATCH(1, Uitslag!$C$4:$C$129, 0))</f>
        <v>236</v>
      </c>
      <c r="H41" s="68" t="s">
        <v>3</v>
      </c>
      <c r="I41" s="82" t="str">
        <f>VLOOKUP(INDEX(Uitslag!$Q$4:$Q$129, MATCH(1, Uitslag!$C$4:$C$129, 0)), $A$58:$B$62, 2)</f>
        <v>Ons Genoegen</v>
      </c>
      <c r="J41" s="98"/>
      <c r="L41" s="104"/>
      <c r="M41" s="52">
        <f>'Loting Personele Prijzen'!A41</f>
        <v>82</v>
      </c>
      <c r="N41" s="52" t="str">
        <f>'Loting Personele Prijzen'!B41</f>
        <v>Mark v/d Boer</v>
      </c>
      <c r="O41" s="69">
        <f>'Loting Personele Prijzen'!C41</f>
        <v>1</v>
      </c>
      <c r="P41" s="69">
        <f>'Loting Personele Prijzen'!D41</f>
        <v>146</v>
      </c>
      <c r="Q41" s="69">
        <f>'Loting Personele Prijzen'!E41</f>
        <v>8</v>
      </c>
      <c r="R41" s="69">
        <f>'Loting Personele Prijzen'!F41</f>
        <v>8</v>
      </c>
      <c r="S41" s="69">
        <f>'Loting Personele Prijzen'!G41</f>
        <v>9</v>
      </c>
      <c r="T41" s="69">
        <f>'Loting Personele Prijzen'!H41</f>
        <v>5</v>
      </c>
      <c r="U41" s="69">
        <f>'Loting Personele Prijzen'!I41</f>
        <v>9</v>
      </c>
      <c r="V41" s="69">
        <f>'Loting Personele Prijzen'!J41</f>
        <v>39</v>
      </c>
      <c r="W41" s="69">
        <f>'Loting Personele Prijzen'!K41</f>
        <v>26</v>
      </c>
      <c r="X41" s="69" t="str">
        <f t="shared" ref="X41:X46" si="3">VLOOKUP(Y41, $A$58:$B$62, 2)</f>
        <v>Heideroosje</v>
      </c>
      <c r="Y41" s="52">
        <f>'Loting Personele Prijzen'!L41</f>
        <v>5</v>
      </c>
    </row>
    <row r="42" spans="1:25" x14ac:dyDescent="0.25">
      <c r="A42" s="68" t="s">
        <v>81</v>
      </c>
      <c r="B42" s="68"/>
      <c r="C42" s="71"/>
      <c r="D42" s="68" t="str">
        <f>INDEX(Uitslag!$B$4:$B$129, MATCH(2, Uitslag!$C$4:$C$129, 0))</f>
        <v>Sabine v. Rijt</v>
      </c>
      <c r="E42" s="68"/>
      <c r="F42" s="68"/>
      <c r="G42" s="68">
        <f>INDEX(Uitslag!$D$4:$D$129, MATCH(2, Uitslag!$C$4:$C$129, 0))</f>
        <v>223</v>
      </c>
      <c r="H42" s="68" t="s">
        <v>3</v>
      </c>
      <c r="I42" s="82" t="str">
        <f>VLOOKUP(INDEX(Uitslag!$Q$4:$Q$129, MATCH(2, Uitslag!$C$4:$C$129, 0)), $A$58:$B$62, 2)</f>
        <v>Heidebloem</v>
      </c>
      <c r="J42" s="98"/>
      <c r="L42" s="105"/>
      <c r="M42" s="52">
        <f>'Loting Personele Prijzen'!A42</f>
        <v>84</v>
      </c>
      <c r="N42" s="52" t="str">
        <f>'Loting Personele Prijzen'!B42</f>
        <v>Thei Peters</v>
      </c>
      <c r="O42" s="69">
        <f>'Loting Personele Prijzen'!C42</f>
        <v>3</v>
      </c>
      <c r="P42" s="69">
        <f>'Loting Personele Prijzen'!D42</f>
        <v>142</v>
      </c>
      <c r="Q42" s="69">
        <f>'Loting Personele Prijzen'!E42</f>
        <v>7</v>
      </c>
      <c r="R42" s="69">
        <f>'Loting Personele Prijzen'!F42</f>
        <v>9</v>
      </c>
      <c r="S42" s="69">
        <f>'Loting Personele Prijzen'!G42</f>
        <v>8</v>
      </c>
      <c r="T42" s="69">
        <f>'Loting Personele Prijzen'!H42</f>
        <v>6</v>
      </c>
      <c r="U42" s="69">
        <f>'Loting Personele Prijzen'!I42</f>
        <v>8</v>
      </c>
      <c r="V42" s="69">
        <f>'Loting Personele Prijzen'!J42</f>
        <v>38</v>
      </c>
      <c r="W42" s="69">
        <f>'Loting Personele Prijzen'!K42</f>
        <v>24</v>
      </c>
      <c r="X42" s="69" t="str">
        <f t="shared" si="3"/>
        <v>Heideroosje</v>
      </c>
      <c r="Y42" s="52">
        <f>'Loting Personele Prijzen'!L42</f>
        <v>5</v>
      </c>
    </row>
    <row r="43" spans="1:25" x14ac:dyDescent="0.25">
      <c r="A43" s="68" t="s">
        <v>82</v>
      </c>
      <c r="B43" s="68"/>
      <c r="C43" s="68"/>
      <c r="D43" s="68" t="str">
        <f>INDEX(Uitslag!$B$4:$B$129, MATCH(3, Uitslag!$C$4:$C$129, 0))</f>
        <v>Lowie Joosten</v>
      </c>
      <c r="E43" s="68"/>
      <c r="F43" s="68"/>
      <c r="G43" s="68">
        <f>INDEX(Uitslag!$D$4:$D$129, MATCH(3, Uitslag!$C$4:$C$129, 0))</f>
        <v>225</v>
      </c>
      <c r="H43" s="68" t="s">
        <v>3</v>
      </c>
      <c r="I43" s="82" t="str">
        <f>VLOOKUP(INDEX(Uitslag!$Q$4:$Q$129, MATCH(3, Uitslag!$C$4:$C$129, 0)), $A$58:$B$62, 2)</f>
        <v>Heidebloem</v>
      </c>
      <c r="J43" s="98"/>
      <c r="L43" s="105"/>
      <c r="M43" s="52">
        <f>'Loting Personele Prijzen'!A43</f>
        <v>81</v>
      </c>
      <c r="N43" s="52" t="str">
        <f>'Loting Personele Prijzen'!B43</f>
        <v>Wim Hendriks</v>
      </c>
      <c r="O43" s="69">
        <f>'Loting Personele Prijzen'!C43</f>
        <v>1</v>
      </c>
      <c r="P43" s="69">
        <f>'Loting Personele Prijzen'!D43</f>
        <v>146</v>
      </c>
      <c r="Q43" s="69">
        <f>'Loting Personele Prijzen'!E43</f>
        <v>8</v>
      </c>
      <c r="R43" s="69">
        <f>'Loting Personele Prijzen'!F43</f>
        <v>8</v>
      </c>
      <c r="S43" s="69">
        <f>'Loting Personele Prijzen'!G43</f>
        <v>6</v>
      </c>
      <c r="T43" s="69">
        <f>'Loting Personele Prijzen'!H43</f>
        <v>9</v>
      </c>
      <c r="U43" s="69">
        <f>'Loting Personele Prijzen'!I43</f>
        <v>7</v>
      </c>
      <c r="V43" s="69">
        <f>'Loting Personele Prijzen'!J43</f>
        <v>38</v>
      </c>
      <c r="W43" s="69">
        <f>'Loting Personele Prijzen'!K43</f>
        <v>38</v>
      </c>
      <c r="X43" s="69" t="str">
        <f t="shared" si="3"/>
        <v>Roos in Bloei</v>
      </c>
      <c r="Y43" s="52">
        <f>'Loting Personele Prijzen'!L43</f>
        <v>3</v>
      </c>
    </row>
    <row r="44" spans="1:25" x14ac:dyDescent="0.25">
      <c r="A44" s="68" t="s">
        <v>83</v>
      </c>
      <c r="B44" s="68"/>
      <c r="C44" s="68"/>
      <c r="D44" s="68" t="str">
        <f>INDEX(Uitslag!$B$4:$B$129, MATCH(4, Uitslag!$C$4:$C$129, 0))</f>
        <v>Michael Simons</v>
      </c>
      <c r="E44" s="68"/>
      <c r="F44" s="68"/>
      <c r="G44" s="68">
        <f>INDEX(Uitslag!$D$4:$D$129, MATCH(4, Uitslag!$C$4:$C$129, 0))</f>
        <v>226</v>
      </c>
      <c r="H44" s="68" t="s">
        <v>3</v>
      </c>
      <c r="I44" s="82" t="str">
        <f>VLOOKUP(INDEX(Uitslag!$Q$4:$Q$129, MATCH(4, Uitslag!$C$4:$C$129, 0)), $A$58:$B$62, 2)</f>
        <v>Heideroosje</v>
      </c>
      <c r="J44" s="98"/>
      <c r="L44" s="105"/>
      <c r="M44" s="52">
        <f>'Loting Personele Prijzen'!A44</f>
        <v>80</v>
      </c>
      <c r="N44" s="52" t="str">
        <f>'Loting Personele Prijzen'!B44</f>
        <v>Harry Moonen</v>
      </c>
      <c r="O44" s="69">
        <f>'Loting Personele Prijzen'!C44</f>
        <v>1</v>
      </c>
      <c r="P44" s="69">
        <f>'Loting Personele Prijzen'!D44</f>
        <v>148</v>
      </c>
      <c r="Q44" s="69">
        <f>'Loting Personele Prijzen'!E44</f>
        <v>9</v>
      </c>
      <c r="R44" s="69">
        <f>'Loting Personele Prijzen'!F44</f>
        <v>3</v>
      </c>
      <c r="S44" s="69">
        <f>'Loting Personele Prijzen'!G44</f>
        <v>9</v>
      </c>
      <c r="T44" s="69">
        <f>'Loting Personele Prijzen'!H44</f>
        <v>7</v>
      </c>
      <c r="U44" s="69">
        <f>'Loting Personele Prijzen'!I44</f>
        <v>8</v>
      </c>
      <c r="V44" s="69">
        <f>'Loting Personele Prijzen'!J44</f>
        <v>36</v>
      </c>
      <c r="W44" s="69">
        <f>'Loting Personele Prijzen'!K44</f>
        <v>30</v>
      </c>
      <c r="X44" s="69" t="str">
        <f t="shared" si="3"/>
        <v>Heideroosje</v>
      </c>
      <c r="Y44" s="52">
        <f>'Loting Personele Prijzen'!L44</f>
        <v>5</v>
      </c>
    </row>
    <row r="45" spans="1:25" x14ac:dyDescent="0.25">
      <c r="A45" s="68" t="s">
        <v>84</v>
      </c>
      <c r="B45" s="68"/>
      <c r="C45" s="68"/>
      <c r="D45" s="68" t="str">
        <f>INDEX(Uitslag!$B$4:$B$129, MATCH(5, Uitslag!$C$4:$C$129, 0))</f>
        <v>Olga Sijbers</v>
      </c>
      <c r="E45" s="68"/>
      <c r="F45" s="68"/>
      <c r="G45" s="68">
        <f>INDEX(Uitslag!$D$4:$D$129, MATCH(5, Uitslag!$C$4:$C$129, 0))</f>
        <v>221</v>
      </c>
      <c r="H45" s="68" t="s">
        <v>3</v>
      </c>
      <c r="I45" s="82" t="str">
        <f>VLOOKUP(INDEX(Uitslag!$Q$4:$Q$129, MATCH(5, Uitslag!$C$4:$C$129, 0)), $A$58:$B$62, 2)</f>
        <v>Heideroosje</v>
      </c>
      <c r="J45" s="98"/>
      <c r="L45" s="105"/>
      <c r="M45" s="52">
        <f>'Loting Personele Prijzen'!A45</f>
        <v>83</v>
      </c>
      <c r="N45" s="52" t="str">
        <f>'Loting Personele Prijzen'!B45</f>
        <v>Maurice Linders</v>
      </c>
      <c r="O45" s="69">
        <f>'Loting Personele Prijzen'!C45</f>
        <v>1</v>
      </c>
      <c r="P45" s="69">
        <f>'Loting Personele Prijzen'!D45</f>
        <v>143</v>
      </c>
      <c r="Q45" s="69">
        <f>'Loting Personele Prijzen'!E45</f>
        <v>6</v>
      </c>
      <c r="R45" s="69">
        <f>'Loting Personele Prijzen'!F45</f>
        <v>6</v>
      </c>
      <c r="S45" s="69">
        <f>'Loting Personele Prijzen'!G45</f>
        <v>7</v>
      </c>
      <c r="T45" s="69">
        <f>'Loting Personele Prijzen'!H45</f>
        <v>10</v>
      </c>
      <c r="U45" s="69">
        <f>'Loting Personele Prijzen'!I45</f>
        <v>6</v>
      </c>
      <c r="V45" s="69">
        <f>'Loting Personele Prijzen'!J45</f>
        <v>35</v>
      </c>
      <c r="W45" s="69">
        <f>'Loting Personele Prijzen'!K45</f>
        <v>35</v>
      </c>
      <c r="X45" s="69" t="str">
        <f t="shared" si="3"/>
        <v>Heideroosje</v>
      </c>
      <c r="Y45" s="52">
        <f>'Loting Personele Prijzen'!L45</f>
        <v>5</v>
      </c>
    </row>
    <row r="46" spans="1:25" x14ac:dyDescent="0.25">
      <c r="A46" s="68" t="s">
        <v>85</v>
      </c>
      <c r="B46" s="68"/>
      <c r="C46" s="68"/>
      <c r="D46" s="68" t="str">
        <f>'18m schutters'!B4</f>
        <v>Loek Hendriks</v>
      </c>
      <c r="E46" s="68"/>
      <c r="F46" s="68"/>
      <c r="G46" s="72">
        <f>'18m schutters'!D4</f>
        <v>155</v>
      </c>
      <c r="H46" s="68" t="s">
        <v>3</v>
      </c>
      <c r="I46" s="82" t="str">
        <f>VLOOKUP('18m schutters'!Q4, $A$58:$B$62, 2)</f>
        <v>Roos in Bloei</v>
      </c>
      <c r="J46" s="98"/>
      <c r="L46" s="105"/>
      <c r="M46" s="52">
        <f>'Loting Personele Prijzen'!A46</f>
        <v>86</v>
      </c>
      <c r="N46" s="52" t="str">
        <f>'Loting Personele Prijzen'!B46</f>
        <v>Elly Glim</v>
      </c>
      <c r="O46" s="69">
        <f>'Loting Personele Prijzen'!C46</f>
        <v>3</v>
      </c>
      <c r="P46" s="69">
        <f>'Loting Personele Prijzen'!D46</f>
        <v>126</v>
      </c>
      <c r="Q46" s="69">
        <f>'Loting Personele Prijzen'!E46</f>
        <v>6</v>
      </c>
      <c r="R46" s="69">
        <f>'Loting Personele Prijzen'!F46</f>
        <v>6</v>
      </c>
      <c r="S46" s="69">
        <f>'Loting Personele Prijzen'!G46</f>
        <v>7</v>
      </c>
      <c r="T46" s="69">
        <f>'Loting Personele Prijzen'!H46</f>
        <v>9</v>
      </c>
      <c r="U46" s="69">
        <f>'Loting Personele Prijzen'!I46</f>
        <v>4</v>
      </c>
      <c r="V46" s="69">
        <f>'Loting Personele Prijzen'!J46</f>
        <v>32</v>
      </c>
      <c r="W46" s="69">
        <f>'Loting Personele Prijzen'!K46</f>
        <v>21</v>
      </c>
      <c r="X46" s="69" t="str">
        <f t="shared" si="3"/>
        <v>Heidebloem</v>
      </c>
      <c r="Y46" s="52">
        <f>'Loting Personele Prijzen'!L46</f>
        <v>4</v>
      </c>
    </row>
    <row r="47" spans="1:25" x14ac:dyDescent="0.25">
      <c r="A47" s="68"/>
      <c r="B47" s="68"/>
      <c r="C47" s="68"/>
      <c r="D47" s="68"/>
      <c r="E47" s="68"/>
      <c r="F47" s="68"/>
      <c r="G47" s="68"/>
      <c r="H47" s="68"/>
      <c r="I47" s="68"/>
      <c r="K47" s="98"/>
      <c r="L47" s="98"/>
      <c r="M47" s="109"/>
      <c r="N47" s="109"/>
      <c r="O47" s="104"/>
      <c r="P47" s="136"/>
      <c r="Q47" s="136"/>
      <c r="R47" s="136"/>
      <c r="S47" s="136"/>
      <c r="T47" s="136"/>
      <c r="U47" s="136"/>
      <c r="V47" s="136"/>
      <c r="W47" s="104"/>
    </row>
    <row r="48" spans="1:25" x14ac:dyDescent="0.25">
      <c r="A48" s="68" t="s">
        <v>70</v>
      </c>
      <c r="B48" s="68"/>
      <c r="C48" s="68"/>
      <c r="D48" s="68"/>
      <c r="E48" s="68"/>
      <c r="F48" s="68"/>
      <c r="G48" s="68"/>
      <c r="H48" s="68"/>
      <c r="I48" s="68"/>
      <c r="K48" s="98"/>
      <c r="L48" s="98"/>
      <c r="M48" s="98"/>
      <c r="N48" s="98"/>
      <c r="O48" s="104"/>
      <c r="P48" s="104"/>
      <c r="Q48" s="104"/>
      <c r="R48" s="104"/>
      <c r="S48" s="104"/>
      <c r="T48" s="104"/>
      <c r="U48" s="104"/>
      <c r="V48" s="104"/>
      <c r="W48" s="104"/>
    </row>
    <row r="49" spans="1:23" x14ac:dyDescent="0.25">
      <c r="A49" s="68" t="s">
        <v>159</v>
      </c>
      <c r="B49" s="68"/>
      <c r="C49" s="68"/>
      <c r="D49" s="68"/>
      <c r="E49" s="68"/>
      <c r="F49" s="68"/>
      <c r="G49" s="68"/>
      <c r="H49" s="68"/>
      <c r="I49" s="68"/>
    </row>
    <row r="50" spans="1:23" x14ac:dyDescent="0.25">
      <c r="A50" s="68"/>
      <c r="B50" s="68"/>
      <c r="C50" s="68"/>
      <c r="D50" s="68"/>
      <c r="E50" s="68"/>
      <c r="F50" s="68"/>
      <c r="G50" s="68"/>
      <c r="H50" s="68"/>
      <c r="I50" s="68"/>
    </row>
    <row r="51" spans="1:23" x14ac:dyDescent="0.25">
      <c r="A51" s="68" t="str">
        <f>CONCATENATE("Namens de zestalcommissie ",E2,)</f>
        <v>Namens de zestalcommissie Heideroosje</v>
      </c>
      <c r="B51" s="68"/>
      <c r="C51" s="68"/>
      <c r="D51" s="68"/>
      <c r="E51" s="68"/>
      <c r="F51" s="68"/>
      <c r="G51" s="68"/>
      <c r="H51" s="68"/>
      <c r="I51" s="68"/>
    </row>
    <row r="52" spans="1:23" x14ac:dyDescent="0.25">
      <c r="A52" s="83"/>
      <c r="B52" s="83"/>
      <c r="C52" s="68"/>
      <c r="D52" s="68"/>
      <c r="E52" s="68"/>
      <c r="F52" s="68"/>
      <c r="G52" s="68"/>
      <c r="H52" s="68"/>
      <c r="I52" s="68"/>
    </row>
    <row r="56" spans="1:23" x14ac:dyDescent="0.25">
      <c r="P56" s="104"/>
      <c r="Q56" s="104"/>
      <c r="R56" s="104"/>
      <c r="S56" s="104"/>
      <c r="T56" s="104"/>
      <c r="U56" s="104"/>
      <c r="V56" s="104"/>
      <c r="W56" s="104"/>
    </row>
    <row r="57" spans="1:23" x14ac:dyDescent="0.25">
      <c r="P57" s="104"/>
      <c r="Q57" s="104"/>
      <c r="R57" s="104"/>
      <c r="S57" s="104"/>
      <c r="T57" s="104"/>
      <c r="U57" s="104"/>
      <c r="V57" s="104"/>
      <c r="W57" s="104"/>
    </row>
    <row r="58" spans="1:23" ht="15" customHeight="1" x14ac:dyDescent="0.25">
      <c r="A58" s="82">
        <v>1</v>
      </c>
      <c r="B58" s="82" t="s">
        <v>19</v>
      </c>
      <c r="P58" s="104"/>
      <c r="Q58" s="104"/>
      <c r="R58" s="104"/>
      <c r="S58" s="104"/>
      <c r="T58" s="104"/>
      <c r="U58" s="104"/>
      <c r="V58" s="104"/>
      <c r="W58" s="104"/>
    </row>
    <row r="59" spans="1:23" ht="15" customHeight="1" x14ac:dyDescent="0.25">
      <c r="A59" s="82">
        <v>2</v>
      </c>
      <c r="B59" s="82" t="s">
        <v>18</v>
      </c>
      <c r="P59" s="104"/>
      <c r="Q59" s="104"/>
      <c r="R59" s="104"/>
      <c r="S59" s="104"/>
      <c r="T59" s="104"/>
      <c r="U59" s="104"/>
      <c r="V59" s="104"/>
      <c r="W59" s="104"/>
    </row>
    <row r="60" spans="1:23" ht="15" customHeight="1" x14ac:dyDescent="0.25">
      <c r="A60" s="82">
        <v>3</v>
      </c>
      <c r="B60" s="82" t="s">
        <v>17</v>
      </c>
      <c r="P60" s="104"/>
      <c r="Q60" s="104"/>
      <c r="R60" s="104"/>
      <c r="S60" s="104"/>
      <c r="T60" s="104"/>
      <c r="U60" s="104"/>
      <c r="V60" s="104"/>
      <c r="W60" s="104"/>
    </row>
    <row r="61" spans="1:23" ht="15" customHeight="1" x14ac:dyDescent="0.25">
      <c r="A61" s="82">
        <v>4</v>
      </c>
      <c r="B61" s="82" t="s">
        <v>16</v>
      </c>
      <c r="P61" s="104"/>
      <c r="Q61" s="104"/>
      <c r="R61" s="104"/>
      <c r="S61" s="104"/>
      <c r="T61" s="104"/>
      <c r="U61" s="104"/>
      <c r="V61" s="104"/>
      <c r="W61" s="104"/>
    </row>
    <row r="62" spans="1:23" ht="15" customHeight="1" x14ac:dyDescent="0.25">
      <c r="A62" s="82">
        <v>5</v>
      </c>
      <c r="B62" s="82" t="s">
        <v>0</v>
      </c>
      <c r="P62" s="104"/>
      <c r="Q62" s="104"/>
      <c r="R62" s="104"/>
      <c r="S62" s="104"/>
      <c r="T62" s="104"/>
      <c r="U62" s="104"/>
      <c r="V62" s="104"/>
      <c r="W62" s="104"/>
    </row>
    <row r="63" spans="1:23" x14ac:dyDescent="0.25">
      <c r="P63" s="104"/>
      <c r="Q63" s="104"/>
      <c r="R63" s="104"/>
      <c r="S63" s="104"/>
      <c r="T63" s="104"/>
      <c r="U63" s="104"/>
      <c r="V63" s="104"/>
      <c r="W63" s="104"/>
    </row>
    <row r="64" spans="1:23" x14ac:dyDescent="0.25">
      <c r="P64" s="104"/>
      <c r="Q64" s="104"/>
      <c r="R64" s="104"/>
      <c r="S64" s="104"/>
      <c r="T64" s="104"/>
      <c r="U64" s="104"/>
      <c r="V64" s="104"/>
      <c r="W64" s="104"/>
    </row>
    <row r="65" spans="16:23" x14ac:dyDescent="0.25">
      <c r="P65" s="104"/>
      <c r="Q65" s="104"/>
      <c r="R65" s="104"/>
      <c r="S65" s="104"/>
      <c r="T65" s="104"/>
      <c r="U65" s="104"/>
      <c r="V65" s="104"/>
      <c r="W65" s="104"/>
    </row>
    <row r="66" spans="16:23" x14ac:dyDescent="0.25">
      <c r="P66" s="104"/>
      <c r="Q66" s="104"/>
      <c r="R66" s="104"/>
      <c r="S66" s="104"/>
      <c r="T66" s="104"/>
      <c r="U66" s="104"/>
      <c r="V66" s="104"/>
      <c r="W66" s="104"/>
    </row>
    <row r="67" spans="16:23" x14ac:dyDescent="0.25">
      <c r="P67" s="104"/>
      <c r="Q67" s="104"/>
      <c r="R67" s="104"/>
      <c r="S67" s="104"/>
      <c r="T67" s="104"/>
      <c r="U67" s="104"/>
      <c r="V67" s="104"/>
      <c r="W67" s="104"/>
    </row>
    <row r="68" spans="16:23" x14ac:dyDescent="0.25">
      <c r="P68" s="104"/>
      <c r="Q68" s="104"/>
      <c r="R68" s="104"/>
      <c r="S68" s="104"/>
      <c r="T68" s="104"/>
      <c r="U68" s="104"/>
      <c r="V68" s="104"/>
      <c r="W68" s="104"/>
    </row>
    <row r="69" spans="16:23" x14ac:dyDescent="0.25">
      <c r="P69" s="104"/>
      <c r="Q69" s="104"/>
      <c r="R69" s="104"/>
      <c r="S69" s="104"/>
      <c r="T69" s="104"/>
      <c r="U69" s="104"/>
      <c r="V69" s="104"/>
      <c r="W69" s="104"/>
    </row>
    <row r="70" spans="16:23" x14ac:dyDescent="0.25">
      <c r="P70" s="104"/>
      <c r="Q70" s="104"/>
      <c r="R70" s="104"/>
      <c r="S70" s="104"/>
      <c r="T70" s="104"/>
      <c r="U70" s="104"/>
      <c r="V70" s="104"/>
      <c r="W70" s="104"/>
    </row>
    <row r="71" spans="16:23" x14ac:dyDescent="0.25">
      <c r="P71" s="104"/>
      <c r="Q71" s="104"/>
      <c r="R71" s="104"/>
      <c r="S71" s="104"/>
      <c r="T71" s="104"/>
      <c r="U71" s="104"/>
      <c r="V71" s="104"/>
      <c r="W71" s="104"/>
    </row>
    <row r="72" spans="16:23" x14ac:dyDescent="0.25">
      <c r="P72" s="104"/>
      <c r="Q72" s="104"/>
      <c r="R72" s="104"/>
      <c r="S72" s="104"/>
      <c r="T72" s="104"/>
      <c r="U72" s="104"/>
      <c r="V72" s="104"/>
      <c r="W72" s="104"/>
    </row>
    <row r="73" spans="16:23" x14ac:dyDescent="0.25">
      <c r="P73" s="104"/>
      <c r="Q73" s="104"/>
      <c r="R73" s="104"/>
      <c r="S73" s="104"/>
      <c r="T73" s="104"/>
      <c r="U73" s="104"/>
      <c r="V73" s="104"/>
      <c r="W73" s="104"/>
    </row>
    <row r="74" spans="16:23" x14ac:dyDescent="0.25">
      <c r="P74" s="104"/>
      <c r="Q74" s="104"/>
      <c r="R74" s="104"/>
      <c r="S74" s="104"/>
      <c r="T74" s="104"/>
      <c r="U74" s="104"/>
      <c r="V74" s="104"/>
      <c r="W74" s="104"/>
    </row>
    <row r="75" spans="16:23" x14ac:dyDescent="0.25">
      <c r="P75" s="104"/>
      <c r="Q75" s="104"/>
      <c r="R75" s="104"/>
      <c r="S75" s="104"/>
      <c r="T75" s="104"/>
      <c r="U75" s="104"/>
      <c r="V75" s="104"/>
      <c r="W75" s="104"/>
    </row>
    <row r="76" spans="16:23" x14ac:dyDescent="0.25">
      <c r="P76" s="104"/>
      <c r="Q76" s="104"/>
      <c r="R76" s="104"/>
      <c r="S76" s="104"/>
      <c r="T76" s="104"/>
      <c r="U76" s="104"/>
      <c r="V76" s="104"/>
      <c r="W76" s="104"/>
    </row>
    <row r="77" spans="16:23" x14ac:dyDescent="0.25">
      <c r="P77" s="104"/>
      <c r="Q77" s="104"/>
      <c r="R77" s="104"/>
      <c r="S77" s="104"/>
      <c r="T77" s="104"/>
      <c r="U77" s="104"/>
      <c r="V77" s="104"/>
      <c r="W77" s="104"/>
    </row>
    <row r="78" spans="16:23" x14ac:dyDescent="0.25">
      <c r="P78" s="104"/>
      <c r="Q78" s="104"/>
      <c r="R78" s="104"/>
      <c r="S78" s="104"/>
      <c r="T78" s="104"/>
      <c r="U78" s="104"/>
      <c r="V78" s="104"/>
      <c r="W78" s="104"/>
    </row>
    <row r="79" spans="16:23" x14ac:dyDescent="0.25">
      <c r="P79" s="104"/>
      <c r="Q79" s="104"/>
      <c r="R79" s="104"/>
      <c r="S79" s="104"/>
      <c r="T79" s="104"/>
      <c r="U79" s="104"/>
      <c r="V79" s="104"/>
      <c r="W79" s="104"/>
    </row>
    <row r="80" spans="16:23" x14ac:dyDescent="0.25">
      <c r="P80" s="104"/>
      <c r="Q80" s="104"/>
      <c r="R80" s="104"/>
      <c r="S80" s="104"/>
      <c r="T80" s="104"/>
      <c r="U80" s="104"/>
      <c r="V80" s="104"/>
      <c r="W80" s="104"/>
    </row>
    <row r="81" spans="16:23" x14ac:dyDescent="0.25">
      <c r="P81" s="104"/>
      <c r="Q81" s="104"/>
      <c r="R81" s="104"/>
      <c r="S81" s="104"/>
      <c r="T81" s="104"/>
      <c r="U81" s="104"/>
      <c r="V81" s="104"/>
      <c r="W81" s="104"/>
    </row>
    <row r="82" spans="16:23" x14ac:dyDescent="0.25">
      <c r="P82" s="104"/>
      <c r="Q82" s="104"/>
      <c r="R82" s="104"/>
      <c r="S82" s="104"/>
      <c r="T82" s="104"/>
      <c r="U82" s="104"/>
      <c r="V82" s="104"/>
      <c r="W82" s="104"/>
    </row>
    <row r="83" spans="16:23" x14ac:dyDescent="0.25">
      <c r="P83" s="104"/>
      <c r="Q83" s="104"/>
      <c r="R83" s="104"/>
      <c r="S83" s="104"/>
      <c r="T83" s="104"/>
      <c r="U83" s="104"/>
      <c r="V83" s="104"/>
      <c r="W83" s="104"/>
    </row>
    <row r="84" spans="16:23" x14ac:dyDescent="0.25">
      <c r="P84" s="104"/>
      <c r="Q84" s="104"/>
      <c r="R84" s="104"/>
      <c r="S84" s="104"/>
      <c r="T84" s="104"/>
      <c r="U84" s="104"/>
      <c r="V84" s="104"/>
      <c r="W84" s="104"/>
    </row>
    <row r="85" spans="16:23" x14ac:dyDescent="0.25">
      <c r="P85" s="104"/>
      <c r="Q85" s="104"/>
      <c r="R85" s="104"/>
      <c r="S85" s="104"/>
      <c r="T85" s="104"/>
      <c r="U85" s="104"/>
      <c r="V85" s="104"/>
      <c r="W85" s="104"/>
    </row>
    <row r="86" spans="16:23" x14ac:dyDescent="0.25">
      <c r="P86" s="104"/>
      <c r="Q86" s="104"/>
      <c r="R86" s="104"/>
      <c r="S86" s="104"/>
      <c r="T86" s="104"/>
      <c r="U86" s="104"/>
      <c r="V86" s="104"/>
      <c r="W86" s="104"/>
    </row>
    <row r="87" spans="16:23" x14ac:dyDescent="0.25">
      <c r="P87" s="104"/>
      <c r="Q87" s="104"/>
      <c r="R87" s="104"/>
      <c r="S87" s="104"/>
      <c r="T87" s="104"/>
      <c r="U87" s="104"/>
      <c r="V87" s="104"/>
      <c r="W87" s="104"/>
    </row>
    <row r="88" spans="16:23" x14ac:dyDescent="0.25">
      <c r="P88" s="104"/>
      <c r="Q88" s="104"/>
      <c r="R88" s="104"/>
      <c r="S88" s="104"/>
      <c r="T88" s="104"/>
      <c r="U88" s="104"/>
      <c r="V88" s="104"/>
      <c r="W88" s="104"/>
    </row>
    <row r="89" spans="16:23" x14ac:dyDescent="0.25">
      <c r="P89" s="104"/>
      <c r="Q89" s="104"/>
      <c r="R89" s="104"/>
      <c r="S89" s="104"/>
      <c r="T89" s="104"/>
      <c r="U89" s="104"/>
      <c r="V89" s="104"/>
      <c r="W89" s="104"/>
    </row>
    <row r="90" spans="16:23" x14ac:dyDescent="0.25">
      <c r="P90" s="104"/>
      <c r="Q90" s="104"/>
      <c r="R90" s="104"/>
      <c r="S90" s="104"/>
      <c r="T90" s="104"/>
      <c r="U90" s="104"/>
      <c r="V90" s="104"/>
      <c r="W90" s="104"/>
    </row>
    <row r="91" spans="16:23" x14ac:dyDescent="0.25">
      <c r="P91" s="104"/>
      <c r="Q91" s="104"/>
      <c r="R91" s="104"/>
      <c r="S91" s="104"/>
      <c r="T91" s="104"/>
      <c r="U91" s="104"/>
      <c r="V91" s="104"/>
      <c r="W91" s="104"/>
    </row>
    <row r="92" spans="16:23" x14ac:dyDescent="0.25">
      <c r="P92" s="104"/>
      <c r="Q92" s="104"/>
      <c r="R92" s="104"/>
      <c r="S92" s="104"/>
      <c r="T92" s="104"/>
      <c r="U92" s="104"/>
      <c r="V92" s="104"/>
      <c r="W92" s="104"/>
    </row>
    <row r="93" spans="16:23" x14ac:dyDescent="0.25">
      <c r="P93" s="104"/>
      <c r="Q93" s="104"/>
      <c r="R93" s="104"/>
      <c r="S93" s="104"/>
      <c r="T93" s="104"/>
      <c r="U93" s="104"/>
      <c r="V93" s="104"/>
      <c r="W93" s="104"/>
    </row>
    <row r="94" spans="16:23" x14ac:dyDescent="0.25">
      <c r="P94" s="104"/>
      <c r="Q94" s="104"/>
      <c r="R94" s="104"/>
      <c r="S94" s="104"/>
      <c r="T94" s="104"/>
      <c r="U94" s="104"/>
      <c r="V94" s="104"/>
      <c r="W94" s="104"/>
    </row>
    <row r="95" spans="16:23" x14ac:dyDescent="0.25">
      <c r="P95" s="104"/>
      <c r="Q95" s="104"/>
      <c r="R95" s="104"/>
      <c r="S95" s="104"/>
      <c r="T95" s="104"/>
      <c r="U95" s="104"/>
      <c r="V95" s="104"/>
      <c r="W95" s="104"/>
    </row>
    <row r="96" spans="16:23" x14ac:dyDescent="0.25">
      <c r="P96" s="104"/>
      <c r="Q96" s="104"/>
      <c r="R96" s="104"/>
      <c r="S96" s="104"/>
      <c r="T96" s="104"/>
      <c r="U96" s="104"/>
      <c r="V96" s="104"/>
      <c r="W96" s="104"/>
    </row>
    <row r="97" spans="16:23" x14ac:dyDescent="0.25">
      <c r="P97" s="104"/>
      <c r="Q97" s="104"/>
      <c r="R97" s="104"/>
      <c r="S97" s="104"/>
      <c r="T97" s="104"/>
      <c r="U97" s="104"/>
      <c r="V97" s="104"/>
      <c r="W97" s="104"/>
    </row>
    <row r="98" spans="16:23" x14ac:dyDescent="0.25">
      <c r="P98" s="104"/>
      <c r="Q98" s="104"/>
      <c r="R98" s="104"/>
      <c r="S98" s="104"/>
      <c r="T98" s="104"/>
      <c r="U98" s="104"/>
      <c r="V98" s="104"/>
      <c r="W98" s="104"/>
    </row>
    <row r="99" spans="16:23" x14ac:dyDescent="0.25">
      <c r="P99" s="104"/>
      <c r="Q99" s="104"/>
      <c r="R99" s="104"/>
      <c r="S99" s="104"/>
      <c r="T99" s="104"/>
      <c r="U99" s="104"/>
      <c r="V99" s="104"/>
      <c r="W99" s="104"/>
    </row>
    <row r="100" spans="16:23" x14ac:dyDescent="0.25">
      <c r="P100" s="104"/>
      <c r="Q100" s="104"/>
      <c r="R100" s="104"/>
      <c r="S100" s="104"/>
      <c r="T100" s="104"/>
      <c r="U100" s="104"/>
      <c r="V100" s="104"/>
      <c r="W100" s="104"/>
    </row>
    <row r="101" spans="16:23" x14ac:dyDescent="0.25">
      <c r="P101" s="104"/>
      <c r="Q101" s="104"/>
      <c r="R101" s="104"/>
      <c r="S101" s="104"/>
      <c r="T101" s="104"/>
      <c r="U101" s="104"/>
      <c r="V101" s="104"/>
      <c r="W101" s="104"/>
    </row>
    <row r="102" spans="16:23" x14ac:dyDescent="0.25">
      <c r="P102" s="104"/>
      <c r="Q102" s="104"/>
      <c r="R102" s="104"/>
      <c r="S102" s="104"/>
      <c r="T102" s="104"/>
      <c r="U102" s="104"/>
      <c r="V102" s="104"/>
      <c r="W102" s="104"/>
    </row>
    <row r="103" spans="16:23" x14ac:dyDescent="0.25">
      <c r="P103" s="104"/>
      <c r="Q103" s="104"/>
      <c r="R103" s="104"/>
      <c r="S103" s="104"/>
      <c r="T103" s="104"/>
      <c r="U103" s="104"/>
      <c r="V103" s="104"/>
      <c r="W103" s="104"/>
    </row>
    <row r="104" spans="16:23" x14ac:dyDescent="0.25">
      <c r="P104" s="104"/>
      <c r="Q104" s="104"/>
      <c r="R104" s="104"/>
      <c r="S104" s="104"/>
      <c r="T104" s="104"/>
      <c r="U104" s="104"/>
      <c r="V104" s="104"/>
      <c r="W104" s="104"/>
    </row>
    <row r="105" spans="16:23" x14ac:dyDescent="0.25">
      <c r="P105" s="104"/>
      <c r="Q105" s="104"/>
      <c r="R105" s="104"/>
      <c r="S105" s="104"/>
      <c r="T105" s="104"/>
      <c r="U105" s="104"/>
      <c r="V105" s="104"/>
      <c r="W105" s="104"/>
    </row>
    <row r="106" spans="16:23" x14ac:dyDescent="0.25">
      <c r="P106" s="104"/>
      <c r="Q106" s="104"/>
      <c r="R106" s="104"/>
      <c r="S106" s="104"/>
      <c r="T106" s="104"/>
      <c r="U106" s="104"/>
      <c r="V106" s="104"/>
      <c r="W106" s="104"/>
    </row>
    <row r="107" spans="16:23" x14ac:dyDescent="0.25">
      <c r="P107" s="104"/>
      <c r="Q107" s="104"/>
      <c r="R107" s="104"/>
      <c r="S107" s="104"/>
      <c r="T107" s="104"/>
      <c r="U107" s="104"/>
      <c r="V107" s="104"/>
      <c r="W107" s="104"/>
    </row>
    <row r="108" spans="16:23" x14ac:dyDescent="0.25">
      <c r="P108" s="104"/>
      <c r="Q108" s="104"/>
      <c r="R108" s="104"/>
      <c r="S108" s="104"/>
      <c r="T108" s="104"/>
      <c r="U108" s="104"/>
      <c r="V108" s="104"/>
      <c r="W108" s="104"/>
    </row>
    <row r="109" spans="16:23" x14ac:dyDescent="0.25">
      <c r="P109" s="104"/>
      <c r="Q109" s="104"/>
      <c r="R109" s="104"/>
      <c r="S109" s="104"/>
      <c r="T109" s="104"/>
      <c r="U109" s="104"/>
      <c r="V109" s="104"/>
      <c r="W109" s="104"/>
    </row>
    <row r="110" spans="16:23" x14ac:dyDescent="0.25">
      <c r="P110" s="104"/>
      <c r="Q110" s="104"/>
      <c r="R110" s="104"/>
      <c r="S110" s="104"/>
      <c r="T110" s="104"/>
      <c r="U110" s="104"/>
      <c r="V110" s="104"/>
      <c r="W110" s="104"/>
    </row>
    <row r="111" spans="16:23" x14ac:dyDescent="0.25">
      <c r="P111" s="104"/>
      <c r="Q111" s="104"/>
      <c r="R111" s="104"/>
      <c r="S111" s="104"/>
      <c r="T111" s="104"/>
      <c r="U111" s="104"/>
      <c r="V111" s="104"/>
      <c r="W111" s="104"/>
    </row>
    <row r="112" spans="16:23" x14ac:dyDescent="0.25">
      <c r="P112" s="104"/>
      <c r="Q112" s="104"/>
      <c r="R112" s="104"/>
      <c r="S112" s="104"/>
      <c r="T112" s="104"/>
      <c r="U112" s="104"/>
      <c r="V112" s="104"/>
      <c r="W112" s="104"/>
    </row>
    <row r="113" spans="16:23" x14ac:dyDescent="0.25">
      <c r="P113" s="104"/>
      <c r="Q113" s="104"/>
      <c r="R113" s="104"/>
      <c r="S113" s="104"/>
      <c r="T113" s="104"/>
      <c r="U113" s="104"/>
      <c r="V113" s="104"/>
      <c r="W113" s="104"/>
    </row>
    <row r="114" spans="16:23" x14ac:dyDescent="0.25">
      <c r="P114" s="104"/>
      <c r="Q114" s="104"/>
      <c r="R114" s="104"/>
      <c r="S114" s="104"/>
      <c r="T114" s="104"/>
      <c r="U114" s="104"/>
      <c r="V114" s="104"/>
      <c r="W114" s="104"/>
    </row>
    <row r="115" spans="16:23" x14ac:dyDescent="0.25">
      <c r="P115" s="104"/>
      <c r="Q115" s="104"/>
      <c r="R115" s="104"/>
      <c r="S115" s="104"/>
      <c r="T115" s="104"/>
      <c r="U115" s="104"/>
      <c r="V115" s="104"/>
      <c r="W115" s="104"/>
    </row>
    <row r="116" spans="16:23" x14ac:dyDescent="0.25">
      <c r="P116" s="104"/>
      <c r="Q116" s="104"/>
      <c r="R116" s="104"/>
      <c r="S116" s="104"/>
      <c r="T116" s="104"/>
      <c r="U116" s="104"/>
      <c r="V116" s="104"/>
      <c r="W116" s="104"/>
    </row>
    <row r="117" spans="16:23" x14ac:dyDescent="0.25">
      <c r="P117" s="104"/>
      <c r="Q117" s="104"/>
      <c r="R117" s="104"/>
      <c r="S117" s="104"/>
      <c r="T117" s="104"/>
      <c r="U117" s="104"/>
      <c r="V117" s="104"/>
      <c r="W117" s="104"/>
    </row>
    <row r="118" spans="16:23" x14ac:dyDescent="0.25">
      <c r="P118" s="104"/>
      <c r="Q118" s="104"/>
      <c r="R118" s="104"/>
      <c r="S118" s="104"/>
      <c r="T118" s="104"/>
      <c r="U118" s="104"/>
      <c r="V118" s="104"/>
      <c r="W118" s="104"/>
    </row>
    <row r="119" spans="16:23" x14ac:dyDescent="0.25">
      <c r="P119" s="104"/>
      <c r="Q119" s="104"/>
      <c r="R119" s="104"/>
      <c r="S119" s="104"/>
      <c r="T119" s="104"/>
      <c r="U119" s="104"/>
      <c r="V119" s="104"/>
      <c r="W119" s="104"/>
    </row>
    <row r="120" spans="16:23" x14ac:dyDescent="0.25">
      <c r="P120" s="104"/>
      <c r="Q120" s="104"/>
      <c r="R120" s="104"/>
      <c r="S120" s="104"/>
      <c r="T120" s="104"/>
      <c r="U120" s="104"/>
      <c r="V120" s="104"/>
      <c r="W120" s="104"/>
    </row>
    <row r="121" spans="16:23" x14ac:dyDescent="0.25">
      <c r="P121" s="104"/>
      <c r="Q121" s="104"/>
      <c r="R121" s="104"/>
      <c r="S121" s="104"/>
      <c r="T121" s="104"/>
      <c r="U121" s="104"/>
      <c r="V121" s="104"/>
      <c r="W121" s="104"/>
    </row>
    <row r="122" spans="16:23" x14ac:dyDescent="0.25">
      <c r="P122" s="104"/>
      <c r="Q122" s="104"/>
      <c r="R122" s="104"/>
      <c r="S122" s="104"/>
      <c r="T122" s="104"/>
      <c r="U122" s="104"/>
      <c r="V122" s="104"/>
      <c r="W122" s="104"/>
    </row>
    <row r="123" spans="16:23" x14ac:dyDescent="0.25">
      <c r="P123" s="104"/>
      <c r="Q123" s="104"/>
      <c r="R123" s="104"/>
      <c r="S123" s="104"/>
      <c r="T123" s="104"/>
      <c r="U123" s="104"/>
      <c r="V123" s="104"/>
      <c r="W123" s="104"/>
    </row>
    <row r="124" spans="16:23" x14ac:dyDescent="0.25">
      <c r="P124" s="104"/>
      <c r="Q124" s="104"/>
      <c r="R124" s="104"/>
      <c r="S124" s="104"/>
      <c r="T124" s="104"/>
      <c r="U124" s="104"/>
      <c r="V124" s="104"/>
      <c r="W124" s="104"/>
    </row>
    <row r="125" spans="16:23" x14ac:dyDescent="0.25">
      <c r="P125" s="104"/>
      <c r="Q125" s="104"/>
      <c r="R125" s="104"/>
      <c r="S125" s="104"/>
      <c r="T125" s="104"/>
      <c r="U125" s="104"/>
      <c r="V125" s="104"/>
      <c r="W125" s="104"/>
    </row>
    <row r="126" spans="16:23" x14ac:dyDescent="0.25">
      <c r="P126" s="104"/>
      <c r="Q126" s="104"/>
      <c r="R126" s="104"/>
      <c r="S126" s="104"/>
      <c r="T126" s="104"/>
      <c r="U126" s="104"/>
      <c r="V126" s="104"/>
      <c r="W126" s="104"/>
    </row>
    <row r="127" spans="16:23" x14ac:dyDescent="0.25">
      <c r="P127" s="104"/>
      <c r="Q127" s="104"/>
      <c r="R127" s="104"/>
      <c r="S127" s="104"/>
      <c r="T127" s="104"/>
      <c r="U127" s="104"/>
      <c r="V127" s="104"/>
      <c r="W127" s="104"/>
    </row>
    <row r="128" spans="16:23" x14ac:dyDescent="0.25">
      <c r="P128" s="104"/>
      <c r="Q128" s="104"/>
      <c r="R128" s="104"/>
      <c r="S128" s="104"/>
      <c r="T128" s="104"/>
      <c r="U128" s="104"/>
      <c r="V128" s="104"/>
      <c r="W128" s="104"/>
    </row>
    <row r="129" spans="16:23" x14ac:dyDescent="0.25">
      <c r="P129" s="104"/>
      <c r="Q129" s="104"/>
      <c r="R129" s="104"/>
      <c r="S129" s="104"/>
      <c r="T129" s="104"/>
      <c r="U129" s="104"/>
      <c r="V129" s="104"/>
      <c r="W129" s="104"/>
    </row>
    <row r="130" spans="16:23" x14ac:dyDescent="0.25">
      <c r="P130" s="104"/>
      <c r="Q130" s="104"/>
      <c r="R130" s="104"/>
      <c r="S130" s="104"/>
      <c r="T130" s="104"/>
      <c r="U130" s="104"/>
      <c r="V130" s="104"/>
      <c r="W130" s="104"/>
    </row>
    <row r="131" spans="16:23" x14ac:dyDescent="0.25">
      <c r="P131" s="104"/>
      <c r="Q131" s="104"/>
      <c r="R131" s="104"/>
      <c r="S131" s="104"/>
      <c r="T131" s="104"/>
      <c r="U131" s="104"/>
      <c r="V131" s="104"/>
      <c r="W131" s="104"/>
    </row>
    <row r="132" spans="16:23" x14ac:dyDescent="0.25">
      <c r="P132" s="104"/>
      <c r="Q132" s="104"/>
      <c r="R132" s="104"/>
      <c r="S132" s="104"/>
      <c r="T132" s="104"/>
      <c r="U132" s="104"/>
      <c r="V132" s="104"/>
      <c r="W132" s="104"/>
    </row>
    <row r="133" spans="16:23" x14ac:dyDescent="0.25">
      <c r="P133" s="104"/>
      <c r="Q133" s="104"/>
      <c r="R133" s="104"/>
      <c r="S133" s="104"/>
      <c r="T133" s="104"/>
      <c r="U133" s="104"/>
      <c r="V133" s="104"/>
      <c r="W133" s="104"/>
    </row>
    <row r="134" spans="16:23" x14ac:dyDescent="0.25">
      <c r="P134" s="104"/>
      <c r="Q134" s="104"/>
      <c r="R134" s="104"/>
      <c r="S134" s="104"/>
      <c r="T134" s="104"/>
      <c r="U134" s="104"/>
      <c r="V134" s="104"/>
      <c r="W134" s="104"/>
    </row>
    <row r="135" spans="16:23" x14ac:dyDescent="0.25">
      <c r="P135" s="104"/>
      <c r="Q135" s="104"/>
      <c r="R135" s="104"/>
      <c r="S135" s="104"/>
      <c r="T135" s="104"/>
      <c r="U135" s="104"/>
      <c r="V135" s="104"/>
      <c r="W135" s="104"/>
    </row>
    <row r="136" spans="16:23" x14ac:dyDescent="0.25">
      <c r="P136" s="104"/>
      <c r="Q136" s="104"/>
      <c r="R136" s="104"/>
      <c r="S136" s="104"/>
      <c r="T136" s="104"/>
      <c r="U136" s="104"/>
      <c r="V136" s="104"/>
      <c r="W136" s="104"/>
    </row>
    <row r="137" spans="16:23" x14ac:dyDescent="0.25">
      <c r="P137" s="104"/>
      <c r="Q137" s="104"/>
      <c r="R137" s="104"/>
      <c r="S137" s="104"/>
      <c r="T137" s="104"/>
      <c r="U137" s="104"/>
      <c r="V137" s="104"/>
      <c r="W137" s="104"/>
    </row>
    <row r="138" spans="16:23" x14ac:dyDescent="0.25">
      <c r="P138" s="104"/>
      <c r="Q138" s="104"/>
      <c r="R138" s="104"/>
      <c r="S138" s="104"/>
      <c r="T138" s="104"/>
      <c r="U138" s="104"/>
      <c r="V138" s="104"/>
      <c r="W138" s="104"/>
    </row>
    <row r="139" spans="16:23" x14ac:dyDescent="0.25">
      <c r="P139" s="104"/>
      <c r="Q139" s="104"/>
      <c r="R139" s="104"/>
      <c r="S139" s="104"/>
      <c r="T139" s="104"/>
      <c r="U139" s="104"/>
      <c r="V139" s="104"/>
      <c r="W139" s="104"/>
    </row>
    <row r="140" spans="16:23" x14ac:dyDescent="0.25">
      <c r="P140" s="104"/>
      <c r="Q140" s="104"/>
      <c r="R140" s="104"/>
      <c r="S140" s="104"/>
      <c r="T140" s="104"/>
      <c r="U140" s="104"/>
      <c r="V140" s="104"/>
      <c r="W140" s="104"/>
    </row>
    <row r="141" spans="16:23" x14ac:dyDescent="0.25">
      <c r="P141" s="104"/>
      <c r="Q141" s="104"/>
      <c r="R141" s="104"/>
      <c r="S141" s="104"/>
      <c r="T141" s="104"/>
      <c r="U141" s="104"/>
      <c r="V141" s="104"/>
      <c r="W141" s="104"/>
    </row>
    <row r="142" spans="16:23" x14ac:dyDescent="0.25">
      <c r="P142" s="104"/>
      <c r="Q142" s="104"/>
      <c r="R142" s="104"/>
      <c r="S142" s="104"/>
      <c r="T142" s="104"/>
      <c r="U142" s="104"/>
      <c r="V142" s="104"/>
      <c r="W142" s="104"/>
    </row>
    <row r="143" spans="16:23" x14ac:dyDescent="0.25">
      <c r="P143" s="104"/>
      <c r="Q143" s="104"/>
      <c r="R143" s="104"/>
      <c r="S143" s="104"/>
      <c r="T143" s="104"/>
      <c r="U143" s="104"/>
      <c r="V143" s="104"/>
      <c r="W143" s="104"/>
    </row>
    <row r="144" spans="16:23" x14ac:dyDescent="0.25">
      <c r="P144" s="104"/>
      <c r="Q144" s="104"/>
      <c r="R144" s="104"/>
      <c r="S144" s="104"/>
      <c r="T144" s="104"/>
      <c r="U144" s="104"/>
      <c r="V144" s="104"/>
      <c r="W144" s="104"/>
    </row>
    <row r="145" spans="16:26" x14ac:dyDescent="0.25">
      <c r="P145" s="104"/>
      <c r="Q145" s="104"/>
      <c r="R145" s="104"/>
      <c r="S145" s="104"/>
      <c r="T145" s="104"/>
      <c r="U145" s="104"/>
      <c r="V145" s="104"/>
      <c r="W145" s="104"/>
    </row>
    <row r="146" spans="16:26" x14ac:dyDescent="0.25">
      <c r="P146" s="104"/>
      <c r="Q146" s="104"/>
      <c r="R146" s="104"/>
      <c r="S146" s="104"/>
      <c r="T146" s="104"/>
      <c r="U146" s="104"/>
      <c r="V146" s="104"/>
      <c r="W146" s="104"/>
    </row>
    <row r="147" spans="16:26" x14ac:dyDescent="0.25">
      <c r="P147" s="104"/>
      <c r="Q147" s="104"/>
      <c r="R147" s="104"/>
      <c r="S147" s="104"/>
      <c r="T147" s="104"/>
      <c r="U147" s="104"/>
      <c r="V147" s="104"/>
      <c r="W147" s="104"/>
    </row>
    <row r="148" spans="16:26" x14ac:dyDescent="0.25">
      <c r="P148" s="104"/>
      <c r="Q148" s="104"/>
      <c r="R148" s="104"/>
      <c r="S148" s="104"/>
      <c r="T148" s="104"/>
      <c r="U148" s="104"/>
      <c r="V148" s="104"/>
      <c r="W148" s="104"/>
    </row>
    <row r="149" spans="16:26" x14ac:dyDescent="0.25">
      <c r="P149" s="104"/>
      <c r="Q149" s="104"/>
      <c r="R149" s="104"/>
      <c r="S149" s="104"/>
      <c r="T149" s="104"/>
      <c r="U149" s="104"/>
      <c r="V149" s="104"/>
      <c r="W149" s="104"/>
    </row>
    <row r="150" spans="16:26" x14ac:dyDescent="0.25">
      <c r="P150" s="104"/>
      <c r="Q150" s="104"/>
      <c r="R150" s="104"/>
      <c r="S150" s="104"/>
      <c r="T150" s="104"/>
      <c r="U150" s="104"/>
      <c r="V150" s="104"/>
      <c r="W150" s="104"/>
    </row>
    <row r="151" spans="16:26" x14ac:dyDescent="0.25">
      <c r="P151" s="104"/>
      <c r="Q151" s="104"/>
      <c r="R151" s="104"/>
      <c r="S151" s="104"/>
      <c r="T151" s="104"/>
      <c r="U151" s="104"/>
      <c r="V151" s="104"/>
      <c r="W151" s="104"/>
    </row>
    <row r="152" spans="16:26" x14ac:dyDescent="0.25">
      <c r="P152" s="104"/>
      <c r="Q152" s="104"/>
      <c r="R152" s="104"/>
      <c r="S152" s="104"/>
      <c r="T152" s="104"/>
      <c r="U152" s="104"/>
      <c r="V152" s="104"/>
      <c r="W152" s="104"/>
      <c r="X152" s="104"/>
      <c r="Y152" s="98"/>
      <c r="Z152" s="98"/>
    </row>
    <row r="153" spans="16:26" x14ac:dyDescent="0.25">
      <c r="P153" s="104"/>
      <c r="Q153" s="104"/>
      <c r="R153" s="104"/>
      <c r="S153" s="104"/>
      <c r="T153" s="104"/>
      <c r="U153" s="104"/>
      <c r="V153" s="104"/>
      <c r="W153" s="104"/>
      <c r="X153" s="104"/>
      <c r="Y153" s="106"/>
      <c r="Z153" s="106"/>
    </row>
    <row r="154" spans="16:26" x14ac:dyDescent="0.25">
      <c r="P154" s="104"/>
      <c r="Q154" s="104"/>
      <c r="R154" s="104"/>
      <c r="S154" s="104"/>
      <c r="T154" s="104"/>
      <c r="U154" s="104"/>
      <c r="V154" s="104"/>
      <c r="W154" s="104"/>
      <c r="X154" s="104"/>
      <c r="Y154" s="106"/>
      <c r="Z154" s="106"/>
    </row>
    <row r="155" spans="16:26" x14ac:dyDescent="0.25">
      <c r="P155" s="104"/>
      <c r="Q155" s="104"/>
      <c r="R155" s="104"/>
      <c r="S155" s="104"/>
      <c r="T155" s="104"/>
      <c r="U155" s="104"/>
      <c r="V155" s="104"/>
      <c r="W155" s="104"/>
      <c r="X155" s="104"/>
      <c r="Y155" s="106"/>
      <c r="Z155" s="106"/>
    </row>
    <row r="156" spans="16:26" x14ac:dyDescent="0.25">
      <c r="P156" s="104"/>
      <c r="Q156" s="104"/>
      <c r="R156" s="104"/>
      <c r="S156" s="104"/>
      <c r="T156" s="104"/>
      <c r="U156" s="104"/>
      <c r="V156" s="104"/>
      <c r="W156" s="104"/>
      <c r="X156" s="104"/>
      <c r="Y156" s="106"/>
      <c r="Z156" s="106"/>
    </row>
    <row r="157" spans="16:26" x14ac:dyDescent="0.25">
      <c r="P157" s="104"/>
      <c r="Q157" s="104"/>
      <c r="R157" s="104"/>
      <c r="S157" s="104"/>
      <c r="T157" s="104"/>
      <c r="U157" s="104"/>
      <c r="V157" s="104"/>
      <c r="W157" s="104"/>
      <c r="X157" s="104"/>
      <c r="Y157" s="106"/>
      <c r="Z157" s="106"/>
    </row>
    <row r="158" spans="16:26" x14ac:dyDescent="0.25">
      <c r="P158" s="104"/>
      <c r="Q158" s="104"/>
      <c r="R158" s="104"/>
      <c r="S158" s="104"/>
      <c r="T158" s="104"/>
      <c r="U158" s="104"/>
      <c r="V158" s="104"/>
      <c r="W158" s="104"/>
      <c r="X158" s="104"/>
      <c r="Y158" s="106"/>
      <c r="Z158" s="106"/>
    </row>
    <row r="159" spans="16:26" x14ac:dyDescent="0.25">
      <c r="P159" s="104"/>
      <c r="Q159" s="104"/>
      <c r="R159" s="104"/>
      <c r="S159" s="104"/>
      <c r="T159" s="104"/>
      <c r="U159" s="104"/>
      <c r="V159" s="104"/>
      <c r="W159" s="104"/>
      <c r="X159" s="104"/>
      <c r="Y159" s="106"/>
      <c r="Z159" s="106"/>
    </row>
    <row r="160" spans="16:26" x14ac:dyDescent="0.25">
      <c r="P160" s="104"/>
      <c r="Q160" s="104"/>
      <c r="R160" s="104"/>
      <c r="S160" s="104"/>
      <c r="T160" s="104"/>
      <c r="U160" s="104"/>
      <c r="V160" s="104"/>
      <c r="W160" s="104"/>
      <c r="X160" s="104"/>
      <c r="Y160" s="106"/>
      <c r="Z160" s="106"/>
    </row>
    <row r="161" spans="16:26" x14ac:dyDescent="0.25">
      <c r="P161" s="104"/>
      <c r="Q161" s="104"/>
      <c r="R161" s="104"/>
      <c r="S161" s="104"/>
      <c r="T161" s="104"/>
      <c r="U161" s="104"/>
      <c r="V161" s="104"/>
      <c r="W161" s="104"/>
      <c r="X161" s="104"/>
      <c r="Y161" s="106"/>
      <c r="Z161" s="106"/>
    </row>
    <row r="162" spans="16:26" x14ac:dyDescent="0.25">
      <c r="P162" s="104"/>
      <c r="Q162" s="104"/>
      <c r="R162" s="104"/>
      <c r="S162" s="104"/>
      <c r="T162" s="104"/>
      <c r="U162" s="104"/>
      <c r="V162" s="104"/>
      <c r="W162" s="104"/>
      <c r="X162" s="104"/>
      <c r="Y162" s="106"/>
      <c r="Z162" s="106"/>
    </row>
    <row r="163" spans="16:26" x14ac:dyDescent="0.25">
      <c r="P163" s="104"/>
      <c r="Q163" s="104"/>
      <c r="R163" s="104"/>
      <c r="S163" s="104"/>
      <c r="T163" s="104"/>
      <c r="U163" s="104"/>
      <c r="V163" s="104"/>
      <c r="W163" s="104"/>
      <c r="X163" s="104"/>
      <c r="Y163" s="106"/>
      <c r="Z163" s="106"/>
    </row>
    <row r="164" spans="16:26" x14ac:dyDescent="0.25">
      <c r="P164" s="104"/>
      <c r="Q164" s="104"/>
      <c r="R164" s="104"/>
      <c r="S164" s="104"/>
      <c r="T164" s="104"/>
      <c r="U164" s="104"/>
      <c r="V164" s="104"/>
      <c r="W164" s="104"/>
      <c r="X164" s="104"/>
      <c r="Y164" s="106"/>
      <c r="Z164" s="106"/>
    </row>
    <row r="165" spans="16:26" x14ac:dyDescent="0.25">
      <c r="P165" s="104"/>
      <c r="Q165" s="104"/>
      <c r="R165" s="104"/>
      <c r="S165" s="104"/>
      <c r="T165" s="104"/>
      <c r="U165" s="104"/>
      <c r="V165" s="104"/>
      <c r="W165" s="104"/>
      <c r="X165" s="104"/>
      <c r="Y165" s="106"/>
      <c r="Z165" s="106"/>
    </row>
    <row r="166" spans="16:26" x14ac:dyDescent="0.25">
      <c r="P166" s="104"/>
      <c r="Q166" s="104"/>
      <c r="R166" s="104"/>
      <c r="S166" s="104"/>
      <c r="T166" s="104"/>
      <c r="U166" s="104"/>
      <c r="V166" s="104"/>
      <c r="W166" s="104"/>
      <c r="X166" s="104"/>
      <c r="Y166" s="106"/>
      <c r="Z166" s="106"/>
    </row>
    <row r="167" spans="16:26" x14ac:dyDescent="0.25">
      <c r="P167" s="104"/>
      <c r="Q167" s="104"/>
      <c r="R167" s="104"/>
      <c r="S167" s="104"/>
      <c r="T167" s="104"/>
      <c r="U167" s="104"/>
      <c r="V167" s="104"/>
      <c r="W167" s="104"/>
      <c r="X167" s="104"/>
      <c r="Y167" s="106"/>
      <c r="Z167" s="106"/>
    </row>
    <row r="168" spans="16:26" x14ac:dyDescent="0.25">
      <c r="P168" s="104"/>
      <c r="Q168" s="104"/>
      <c r="R168" s="104"/>
      <c r="S168" s="104"/>
      <c r="T168" s="104"/>
      <c r="U168" s="104"/>
      <c r="V168" s="104"/>
      <c r="W168" s="104"/>
      <c r="X168" s="104"/>
      <c r="Y168" s="106"/>
      <c r="Z168" s="106"/>
    </row>
    <row r="169" spans="16:26" x14ac:dyDescent="0.25">
      <c r="P169" s="104"/>
      <c r="Q169" s="104"/>
      <c r="R169" s="104"/>
      <c r="S169" s="104"/>
      <c r="T169" s="104"/>
      <c r="U169" s="104"/>
      <c r="V169" s="104"/>
      <c r="W169" s="104"/>
      <c r="X169" s="104"/>
      <c r="Y169" s="106"/>
      <c r="Z169" s="106"/>
    </row>
    <row r="170" spans="16:26" x14ac:dyDescent="0.25">
      <c r="P170" s="104"/>
      <c r="Q170" s="104"/>
      <c r="R170" s="104"/>
      <c r="S170" s="104"/>
      <c r="T170" s="104"/>
      <c r="U170" s="104"/>
      <c r="V170" s="104"/>
      <c r="W170" s="104"/>
      <c r="X170" s="104"/>
      <c r="Y170" s="106"/>
      <c r="Z170" s="106"/>
    </row>
    <row r="171" spans="16:26" x14ac:dyDescent="0.25">
      <c r="P171" s="104"/>
      <c r="Q171" s="104"/>
      <c r="R171" s="104"/>
      <c r="S171" s="104"/>
      <c r="T171" s="104"/>
      <c r="U171" s="104"/>
      <c r="V171" s="104"/>
      <c r="W171" s="104"/>
      <c r="X171" s="104"/>
      <c r="Y171" s="106"/>
      <c r="Z171" s="106"/>
    </row>
    <row r="172" spans="16:26" x14ac:dyDescent="0.25">
      <c r="P172" s="104"/>
      <c r="Q172" s="104"/>
      <c r="R172" s="104"/>
      <c r="S172" s="104"/>
      <c r="T172" s="104"/>
      <c r="U172" s="104"/>
      <c r="V172" s="104"/>
      <c r="W172" s="104"/>
      <c r="X172" s="104"/>
      <c r="Y172" s="106"/>
      <c r="Z172" s="106"/>
    </row>
    <row r="173" spans="16:26" x14ac:dyDescent="0.25">
      <c r="P173" s="104"/>
      <c r="Q173" s="104"/>
      <c r="R173" s="104"/>
      <c r="S173" s="104"/>
      <c r="T173" s="104"/>
      <c r="U173" s="104"/>
      <c r="V173" s="104"/>
      <c r="W173" s="104"/>
      <c r="X173" s="104"/>
      <c r="Y173" s="106"/>
      <c r="Z173" s="106"/>
    </row>
    <row r="174" spans="16:26" x14ac:dyDescent="0.25">
      <c r="P174" s="104"/>
      <c r="Q174" s="104"/>
      <c r="R174" s="104"/>
      <c r="S174" s="104"/>
      <c r="T174" s="104"/>
      <c r="U174" s="104"/>
      <c r="V174" s="104"/>
      <c r="W174" s="104"/>
      <c r="X174" s="104"/>
      <c r="Y174" s="106"/>
      <c r="Z174" s="106"/>
    </row>
    <row r="175" spans="16:26" x14ac:dyDescent="0.25">
      <c r="P175" s="104"/>
      <c r="Q175" s="104"/>
      <c r="R175" s="104"/>
      <c r="S175" s="104"/>
      <c r="T175" s="104"/>
      <c r="U175" s="104"/>
      <c r="V175" s="104"/>
      <c r="W175" s="104"/>
      <c r="X175" s="104"/>
      <c r="Y175" s="106"/>
      <c r="Z175" s="106"/>
    </row>
    <row r="176" spans="16:26" x14ac:dyDescent="0.25">
      <c r="P176" s="104"/>
      <c r="Q176" s="104"/>
      <c r="R176" s="104"/>
      <c r="S176" s="104"/>
      <c r="T176" s="104"/>
      <c r="U176" s="104"/>
      <c r="V176" s="104"/>
      <c r="W176" s="104"/>
      <c r="X176" s="104"/>
      <c r="Y176" s="106"/>
      <c r="Z176" s="106"/>
    </row>
    <row r="177" spans="16:26" x14ac:dyDescent="0.25">
      <c r="P177" s="104"/>
      <c r="Q177" s="104"/>
      <c r="R177" s="104"/>
      <c r="S177" s="104"/>
      <c r="T177" s="104"/>
      <c r="U177" s="104"/>
      <c r="V177" s="104"/>
      <c r="W177" s="104"/>
      <c r="X177" s="104"/>
      <c r="Y177" s="106"/>
      <c r="Z177" s="106"/>
    </row>
    <row r="178" spans="16:26" x14ac:dyDescent="0.25">
      <c r="P178" s="104"/>
      <c r="Q178" s="104"/>
      <c r="R178" s="104"/>
      <c r="S178" s="104"/>
      <c r="T178" s="104"/>
      <c r="U178" s="104"/>
      <c r="V178" s="104"/>
      <c r="W178" s="104"/>
      <c r="X178" s="104"/>
      <c r="Y178" s="106"/>
      <c r="Z178" s="106"/>
    </row>
    <row r="179" spans="16:26" x14ac:dyDescent="0.25">
      <c r="P179" s="104"/>
      <c r="Q179" s="104"/>
      <c r="R179" s="104"/>
      <c r="S179" s="104"/>
      <c r="T179" s="104"/>
      <c r="U179" s="104"/>
      <c r="V179" s="104"/>
      <c r="W179" s="104"/>
      <c r="X179" s="104"/>
      <c r="Y179" s="106"/>
      <c r="Z179" s="106"/>
    </row>
    <row r="180" spans="16:26" x14ac:dyDescent="0.25">
      <c r="P180" s="104"/>
      <c r="Q180" s="104"/>
      <c r="R180" s="104"/>
      <c r="S180" s="104"/>
      <c r="T180" s="104"/>
      <c r="U180" s="104"/>
      <c r="V180" s="104"/>
      <c r="W180" s="104"/>
      <c r="X180" s="104"/>
      <c r="Y180" s="106"/>
      <c r="Z180" s="106"/>
    </row>
    <row r="181" spans="16:26" x14ac:dyDescent="0.25">
      <c r="P181" s="104"/>
      <c r="Q181" s="104"/>
      <c r="R181" s="104"/>
      <c r="S181" s="104"/>
      <c r="T181" s="104"/>
      <c r="U181" s="104"/>
      <c r="V181" s="104"/>
      <c r="W181" s="104"/>
      <c r="X181" s="104"/>
      <c r="Y181" s="106"/>
      <c r="Z181" s="106"/>
    </row>
    <row r="182" spans="16:26" x14ac:dyDescent="0.25">
      <c r="P182" s="104"/>
      <c r="Q182" s="104"/>
      <c r="R182" s="104"/>
      <c r="S182" s="104"/>
      <c r="T182" s="104"/>
      <c r="U182" s="104"/>
      <c r="V182" s="104"/>
      <c r="W182" s="104"/>
      <c r="X182" s="104"/>
      <c r="Y182" s="106"/>
      <c r="Z182" s="106"/>
    </row>
    <row r="183" spans="16:26" x14ac:dyDescent="0.25">
      <c r="P183" s="104"/>
      <c r="Q183" s="104"/>
      <c r="R183" s="104"/>
      <c r="S183" s="104"/>
      <c r="T183" s="104"/>
      <c r="U183" s="104"/>
      <c r="V183" s="104"/>
      <c r="W183" s="104"/>
      <c r="X183" s="104"/>
      <c r="Y183" s="106"/>
      <c r="Z183" s="106"/>
    </row>
    <row r="184" spans="16:26" x14ac:dyDescent="0.25">
      <c r="P184" s="104"/>
      <c r="Q184" s="104"/>
      <c r="R184" s="104"/>
      <c r="S184" s="104"/>
      <c r="T184" s="104"/>
      <c r="U184" s="104"/>
      <c r="V184" s="104"/>
      <c r="W184" s="104"/>
      <c r="X184" s="104"/>
      <c r="Y184" s="106"/>
      <c r="Z184" s="106"/>
    </row>
    <row r="185" spans="16:26" x14ac:dyDescent="0.25">
      <c r="P185" s="104"/>
      <c r="Q185" s="104"/>
      <c r="R185" s="104"/>
      <c r="S185" s="104"/>
      <c r="T185" s="104"/>
      <c r="U185" s="104"/>
      <c r="V185" s="104"/>
      <c r="W185" s="104"/>
      <c r="X185" s="104"/>
      <c r="Y185" s="106"/>
      <c r="Z185" s="106"/>
    </row>
    <row r="186" spans="16:26" x14ac:dyDescent="0.25">
      <c r="P186" s="104"/>
      <c r="Q186" s="104"/>
      <c r="R186" s="104"/>
      <c r="S186" s="104"/>
      <c r="T186" s="104"/>
      <c r="U186" s="104"/>
      <c r="V186" s="104"/>
      <c r="W186" s="104"/>
      <c r="X186" s="104"/>
      <c r="Y186" s="106"/>
      <c r="Z186" s="106"/>
    </row>
    <row r="187" spans="16:26" x14ac:dyDescent="0.25">
      <c r="P187" s="104"/>
      <c r="Q187" s="104"/>
      <c r="R187" s="104"/>
      <c r="S187" s="104"/>
      <c r="T187" s="104"/>
      <c r="U187" s="104"/>
      <c r="V187" s="104"/>
      <c r="W187" s="104"/>
      <c r="X187" s="104"/>
      <c r="Y187" s="106"/>
      <c r="Z187" s="106"/>
    </row>
    <row r="188" spans="16:26" x14ac:dyDescent="0.25">
      <c r="P188" s="104"/>
      <c r="Q188" s="104"/>
      <c r="R188" s="104"/>
      <c r="S188" s="104"/>
      <c r="T188" s="104"/>
      <c r="U188" s="104"/>
      <c r="V188" s="104"/>
      <c r="W188" s="104"/>
      <c r="X188" s="104"/>
      <c r="Y188" s="106"/>
      <c r="Z188" s="106"/>
    </row>
    <row r="189" spans="16:26" x14ac:dyDescent="0.25">
      <c r="P189" s="104"/>
      <c r="Q189" s="104"/>
      <c r="R189" s="104"/>
      <c r="S189" s="104"/>
      <c r="T189" s="104"/>
      <c r="U189" s="104"/>
      <c r="V189" s="104"/>
      <c r="W189" s="104"/>
      <c r="X189" s="104"/>
      <c r="Y189" s="106"/>
      <c r="Z189" s="106"/>
    </row>
    <row r="190" spans="16:26" x14ac:dyDescent="0.25">
      <c r="P190" s="104"/>
      <c r="Q190" s="104"/>
      <c r="R190" s="104"/>
      <c r="S190" s="104"/>
      <c r="T190" s="104"/>
      <c r="U190" s="104"/>
      <c r="V190" s="104"/>
      <c r="W190" s="104"/>
      <c r="X190" s="104"/>
      <c r="Y190" s="106"/>
      <c r="Z190" s="106"/>
    </row>
    <row r="191" spans="16:26" x14ac:dyDescent="0.25">
      <c r="P191" s="104"/>
      <c r="Q191" s="104"/>
      <c r="R191" s="104"/>
      <c r="S191" s="104"/>
      <c r="T191" s="104"/>
      <c r="U191" s="104"/>
      <c r="V191" s="104"/>
      <c r="W191" s="104"/>
      <c r="X191" s="104"/>
      <c r="Y191" s="106"/>
      <c r="Z191" s="106"/>
    </row>
    <row r="192" spans="16:26" x14ac:dyDescent="0.25">
      <c r="P192" s="104"/>
      <c r="Q192" s="104"/>
      <c r="R192" s="104"/>
      <c r="S192" s="104"/>
      <c r="T192" s="104"/>
      <c r="U192" s="104"/>
      <c r="V192" s="104"/>
      <c r="W192" s="104"/>
      <c r="X192" s="104"/>
      <c r="Y192" s="106"/>
      <c r="Z192" s="106"/>
    </row>
    <row r="193" spans="16:26" x14ac:dyDescent="0.25">
      <c r="P193" s="104"/>
      <c r="Q193" s="104"/>
      <c r="R193" s="104"/>
      <c r="S193" s="104"/>
      <c r="T193" s="104"/>
      <c r="U193" s="104"/>
      <c r="V193" s="104"/>
      <c r="W193" s="104"/>
      <c r="X193" s="104"/>
      <c r="Y193" s="106"/>
      <c r="Z193" s="106"/>
    </row>
    <row r="194" spans="16:26" x14ac:dyDescent="0.25">
      <c r="P194" s="104"/>
      <c r="Q194" s="104"/>
      <c r="R194" s="104"/>
      <c r="S194" s="104"/>
      <c r="T194" s="104"/>
      <c r="U194" s="104"/>
      <c r="V194" s="104"/>
      <c r="W194" s="104"/>
      <c r="X194" s="104"/>
      <c r="Y194" s="106"/>
      <c r="Z194" s="106"/>
    </row>
    <row r="195" spans="16:26" x14ac:dyDescent="0.25">
      <c r="P195" s="104"/>
      <c r="Q195" s="104"/>
      <c r="R195" s="104"/>
      <c r="S195" s="104"/>
      <c r="T195" s="104"/>
      <c r="U195" s="104"/>
      <c r="V195" s="104"/>
      <c r="W195" s="104"/>
      <c r="X195" s="104"/>
      <c r="Y195" s="106"/>
      <c r="Z195" s="106"/>
    </row>
    <row r="196" spans="16:26" x14ac:dyDescent="0.25">
      <c r="P196" s="104"/>
      <c r="Q196" s="104"/>
      <c r="R196" s="104"/>
      <c r="S196" s="104"/>
      <c r="T196" s="104"/>
      <c r="U196" s="104"/>
      <c r="V196" s="104"/>
      <c r="W196" s="104"/>
      <c r="X196" s="104"/>
      <c r="Y196" s="106"/>
      <c r="Z196" s="106"/>
    </row>
    <row r="197" spans="16:26" x14ac:dyDescent="0.25">
      <c r="P197" s="104"/>
      <c r="Q197" s="104"/>
      <c r="R197" s="104"/>
      <c r="S197" s="104"/>
      <c r="T197" s="104"/>
      <c r="U197" s="104"/>
      <c r="V197" s="104"/>
      <c r="W197" s="104"/>
      <c r="X197" s="104"/>
      <c r="Y197" s="106"/>
      <c r="Z197" s="106"/>
    </row>
    <row r="198" spans="16:26" x14ac:dyDescent="0.25">
      <c r="P198" s="104"/>
      <c r="Q198" s="104"/>
      <c r="R198" s="104"/>
      <c r="S198" s="104"/>
      <c r="T198" s="104"/>
      <c r="U198" s="104"/>
      <c r="V198" s="104"/>
      <c r="W198" s="104"/>
      <c r="X198" s="104"/>
      <c r="Y198" s="106"/>
      <c r="Z198" s="106"/>
    </row>
    <row r="199" spans="16:26" x14ac:dyDescent="0.25">
      <c r="P199" s="104"/>
      <c r="Q199" s="104"/>
      <c r="R199" s="104"/>
      <c r="S199" s="104"/>
      <c r="T199" s="104"/>
      <c r="U199" s="104"/>
      <c r="V199" s="104"/>
      <c r="W199" s="104"/>
      <c r="X199" s="104"/>
      <c r="Y199" s="106"/>
      <c r="Z199" s="106"/>
    </row>
    <row r="200" spans="16:26" x14ac:dyDescent="0.25">
      <c r="P200" s="104"/>
      <c r="Q200" s="104"/>
      <c r="R200" s="104"/>
      <c r="S200" s="104"/>
      <c r="T200" s="104"/>
      <c r="U200" s="104"/>
      <c r="V200" s="104"/>
      <c r="W200" s="104"/>
      <c r="X200" s="104"/>
      <c r="Y200" s="106"/>
      <c r="Z200" s="106"/>
    </row>
    <row r="201" spans="16:26" x14ac:dyDescent="0.25">
      <c r="P201" s="104"/>
      <c r="Q201" s="104"/>
      <c r="R201" s="104"/>
      <c r="S201" s="104"/>
      <c r="T201" s="104"/>
      <c r="U201" s="104"/>
      <c r="V201" s="104"/>
      <c r="W201" s="104"/>
      <c r="X201" s="104"/>
      <c r="Y201" s="106"/>
      <c r="Z201" s="106"/>
    </row>
    <row r="202" spans="16:26" x14ac:dyDescent="0.25">
      <c r="P202" s="104"/>
      <c r="Q202" s="104"/>
      <c r="R202" s="104"/>
      <c r="S202" s="104"/>
      <c r="T202" s="104"/>
      <c r="U202" s="104"/>
      <c r="V202" s="104"/>
      <c r="W202" s="104"/>
      <c r="X202" s="104"/>
      <c r="Y202" s="106"/>
      <c r="Z202" s="106"/>
    </row>
    <row r="203" spans="16:26" x14ac:dyDescent="0.25">
      <c r="P203" s="104"/>
      <c r="Q203" s="104"/>
      <c r="R203" s="104"/>
      <c r="S203" s="104"/>
      <c r="T203" s="104"/>
      <c r="U203" s="104"/>
      <c r="V203" s="104"/>
      <c r="W203" s="104"/>
      <c r="X203" s="104"/>
      <c r="Y203" s="106"/>
      <c r="Z203" s="106"/>
    </row>
    <row r="204" spans="16:26" x14ac:dyDescent="0.25">
      <c r="P204" s="104"/>
      <c r="Q204" s="104"/>
      <c r="R204" s="104"/>
      <c r="S204" s="104"/>
      <c r="T204" s="104"/>
      <c r="U204" s="104"/>
      <c r="V204" s="104"/>
      <c r="W204" s="104"/>
      <c r="X204" s="104"/>
      <c r="Y204" s="106"/>
      <c r="Z204" s="106"/>
    </row>
    <row r="205" spans="16:26" x14ac:dyDescent="0.25">
      <c r="P205" s="104"/>
      <c r="Q205" s="104"/>
      <c r="R205" s="104"/>
      <c r="S205" s="104"/>
      <c r="T205" s="104"/>
      <c r="U205" s="104"/>
      <c r="V205" s="104"/>
      <c r="W205" s="104"/>
      <c r="X205" s="104"/>
      <c r="Y205" s="106"/>
      <c r="Z205" s="106"/>
    </row>
    <row r="206" spans="16:26" x14ac:dyDescent="0.25">
      <c r="P206" s="104"/>
      <c r="Q206" s="104"/>
      <c r="R206" s="104"/>
      <c r="S206" s="104"/>
      <c r="T206" s="104"/>
      <c r="U206" s="104"/>
      <c r="V206" s="104"/>
      <c r="W206" s="104"/>
      <c r="X206" s="104"/>
      <c r="Y206" s="106"/>
      <c r="Z206" s="106"/>
    </row>
    <row r="207" spans="16:26" x14ac:dyDescent="0.25">
      <c r="P207" s="104"/>
      <c r="Q207" s="104"/>
      <c r="R207" s="104"/>
      <c r="S207" s="104"/>
      <c r="T207" s="104"/>
      <c r="U207" s="104"/>
      <c r="V207" s="104"/>
      <c r="W207" s="104"/>
      <c r="X207" s="104"/>
      <c r="Y207" s="106"/>
      <c r="Z207" s="106"/>
    </row>
    <row r="208" spans="16:26" x14ac:dyDescent="0.25">
      <c r="P208" s="104"/>
      <c r="Q208" s="104"/>
      <c r="R208" s="104"/>
      <c r="S208" s="104"/>
      <c r="T208" s="104"/>
      <c r="U208" s="104"/>
      <c r="V208" s="104"/>
      <c r="W208" s="104"/>
      <c r="X208" s="104"/>
      <c r="Y208" s="106"/>
      <c r="Z208" s="106"/>
    </row>
    <row r="209" spans="16:26" x14ac:dyDescent="0.25">
      <c r="P209" s="104"/>
      <c r="Q209" s="104"/>
      <c r="R209" s="104"/>
      <c r="S209" s="104"/>
      <c r="T209" s="104"/>
      <c r="U209" s="104"/>
      <c r="V209" s="104"/>
      <c r="W209" s="104"/>
      <c r="X209" s="104"/>
      <c r="Y209" s="106"/>
      <c r="Z209" s="106"/>
    </row>
    <row r="210" spans="16:26" x14ac:dyDescent="0.25">
      <c r="P210" s="104"/>
      <c r="Q210" s="104"/>
      <c r="R210" s="104"/>
      <c r="S210" s="104"/>
      <c r="T210" s="104"/>
      <c r="U210" s="104"/>
      <c r="V210" s="104"/>
      <c r="W210" s="104"/>
      <c r="X210" s="104"/>
      <c r="Y210" s="106"/>
      <c r="Z210" s="106"/>
    </row>
    <row r="211" spans="16:26" x14ac:dyDescent="0.25">
      <c r="P211" s="104"/>
      <c r="Q211" s="104"/>
      <c r="R211" s="104"/>
      <c r="S211" s="104"/>
      <c r="T211" s="104"/>
      <c r="U211" s="104"/>
      <c r="V211" s="104"/>
      <c r="W211" s="104"/>
      <c r="X211" s="104"/>
      <c r="Y211" s="106"/>
      <c r="Z211" s="106"/>
    </row>
    <row r="212" spans="16:26" x14ac:dyDescent="0.25">
      <c r="P212" s="104"/>
      <c r="Q212" s="104"/>
      <c r="R212" s="104"/>
      <c r="S212" s="104"/>
      <c r="T212" s="104"/>
      <c r="U212" s="104"/>
      <c r="V212" s="104"/>
      <c r="W212" s="104"/>
      <c r="X212" s="104"/>
      <c r="Y212" s="106"/>
      <c r="Z212" s="106"/>
    </row>
    <row r="213" spans="16:26" x14ac:dyDescent="0.25">
      <c r="P213" s="104"/>
      <c r="Q213" s="104"/>
      <c r="R213" s="104"/>
      <c r="S213" s="104"/>
      <c r="T213" s="104"/>
      <c r="U213" s="104"/>
      <c r="V213" s="104"/>
      <c r="W213" s="104"/>
      <c r="X213" s="104"/>
      <c r="Y213" s="106"/>
      <c r="Z213" s="106"/>
    </row>
    <row r="214" spans="16:26" x14ac:dyDescent="0.25">
      <c r="P214" s="104"/>
      <c r="Q214" s="104"/>
      <c r="R214" s="104"/>
      <c r="S214" s="104"/>
      <c r="T214" s="104"/>
      <c r="U214" s="104"/>
      <c r="V214" s="104"/>
      <c r="W214" s="104"/>
      <c r="X214" s="104"/>
      <c r="Y214" s="106"/>
      <c r="Z214" s="106"/>
    </row>
    <row r="215" spans="16:26" x14ac:dyDescent="0.25">
      <c r="P215" s="104"/>
      <c r="Q215" s="104"/>
      <c r="R215" s="104"/>
      <c r="S215" s="104"/>
      <c r="T215" s="104"/>
      <c r="U215" s="104"/>
      <c r="V215" s="104"/>
      <c r="W215" s="104"/>
      <c r="X215" s="104"/>
      <c r="Y215" s="106"/>
      <c r="Z215" s="106"/>
    </row>
    <row r="216" spans="16:26" x14ac:dyDescent="0.25">
      <c r="P216" s="104"/>
      <c r="Q216" s="104"/>
      <c r="R216" s="104"/>
      <c r="S216" s="104"/>
      <c r="T216" s="104"/>
      <c r="U216" s="104"/>
      <c r="V216" s="104"/>
      <c r="W216" s="104"/>
      <c r="X216" s="104"/>
      <c r="Y216" s="106"/>
      <c r="Z216" s="106"/>
    </row>
    <row r="217" spans="16:26" x14ac:dyDescent="0.25">
      <c r="P217" s="104"/>
      <c r="Q217" s="104"/>
      <c r="R217" s="104"/>
      <c r="S217" s="104"/>
      <c r="T217" s="104"/>
      <c r="U217" s="104"/>
      <c r="V217" s="104"/>
      <c r="W217" s="104"/>
      <c r="X217" s="104"/>
      <c r="Y217" s="106"/>
      <c r="Z217" s="106"/>
    </row>
    <row r="218" spans="16:26" x14ac:dyDescent="0.25">
      <c r="P218" s="104"/>
      <c r="Q218" s="104"/>
      <c r="R218" s="104"/>
      <c r="S218" s="104"/>
      <c r="T218" s="104"/>
      <c r="U218" s="104"/>
      <c r="V218" s="104"/>
      <c r="W218" s="104"/>
      <c r="X218" s="104"/>
      <c r="Y218" s="106"/>
      <c r="Z218" s="106"/>
    </row>
    <row r="219" spans="16:26" x14ac:dyDescent="0.25">
      <c r="P219" s="104"/>
      <c r="Q219" s="104"/>
      <c r="R219" s="104"/>
      <c r="S219" s="104"/>
      <c r="T219" s="104"/>
      <c r="U219" s="104"/>
      <c r="V219" s="104"/>
      <c r="W219" s="104"/>
      <c r="X219" s="104"/>
      <c r="Y219" s="106"/>
      <c r="Z219" s="106"/>
    </row>
    <row r="220" spans="16:26" x14ac:dyDescent="0.25">
      <c r="P220" s="104"/>
      <c r="Q220" s="104"/>
      <c r="R220" s="104"/>
      <c r="S220" s="104"/>
      <c r="T220" s="104"/>
      <c r="U220" s="104"/>
      <c r="V220" s="104"/>
      <c r="W220" s="104"/>
      <c r="X220" s="104"/>
      <c r="Y220" s="106"/>
      <c r="Z220" s="106"/>
    </row>
    <row r="221" spans="16:26" x14ac:dyDescent="0.25">
      <c r="P221" s="104"/>
      <c r="Q221" s="104"/>
      <c r="R221" s="104"/>
      <c r="S221" s="104"/>
      <c r="T221" s="104"/>
      <c r="U221" s="104"/>
      <c r="V221" s="104"/>
      <c r="W221" s="104"/>
      <c r="X221" s="104"/>
      <c r="Y221" s="106"/>
      <c r="Z221" s="106"/>
    </row>
    <row r="222" spans="16:26" x14ac:dyDescent="0.25">
      <c r="P222" s="104"/>
      <c r="Q222" s="104"/>
      <c r="R222" s="104"/>
      <c r="S222" s="104"/>
      <c r="T222" s="104"/>
      <c r="U222" s="104"/>
      <c r="V222" s="104"/>
      <c r="W222" s="104"/>
      <c r="X222" s="104"/>
      <c r="Y222" s="106"/>
      <c r="Z222" s="106"/>
    </row>
    <row r="223" spans="16:26" x14ac:dyDescent="0.25">
      <c r="P223" s="104"/>
      <c r="Q223" s="104"/>
      <c r="R223" s="104"/>
      <c r="S223" s="104"/>
      <c r="T223" s="104"/>
      <c r="U223" s="104"/>
      <c r="V223" s="104"/>
      <c r="W223" s="104"/>
      <c r="X223" s="104"/>
      <c r="Y223" s="106"/>
      <c r="Z223" s="106"/>
    </row>
    <row r="224" spans="16:26" x14ac:dyDescent="0.25">
      <c r="P224" s="104"/>
      <c r="Q224" s="104"/>
      <c r="R224" s="104"/>
      <c r="S224" s="104"/>
      <c r="T224" s="104"/>
      <c r="U224" s="104"/>
      <c r="V224" s="104"/>
      <c r="W224" s="104"/>
      <c r="X224" s="104"/>
      <c r="Y224" s="106"/>
      <c r="Z224" s="106"/>
    </row>
    <row r="225" spans="16:26" x14ac:dyDescent="0.25">
      <c r="P225" s="104"/>
      <c r="Q225" s="104"/>
      <c r="R225" s="104"/>
      <c r="S225" s="104"/>
      <c r="T225" s="104"/>
      <c r="U225" s="104"/>
      <c r="V225" s="104"/>
      <c r="W225" s="104"/>
      <c r="X225" s="104"/>
      <c r="Y225" s="106"/>
      <c r="Z225" s="106"/>
    </row>
    <row r="226" spans="16:26" x14ac:dyDescent="0.25">
      <c r="P226" s="104"/>
      <c r="Q226" s="104"/>
      <c r="R226" s="104"/>
      <c r="S226" s="104"/>
      <c r="T226" s="104"/>
      <c r="U226" s="104"/>
      <c r="V226" s="104"/>
      <c r="W226" s="104"/>
      <c r="X226" s="104"/>
      <c r="Y226" s="106"/>
      <c r="Z226" s="106"/>
    </row>
    <row r="227" spans="16:26" x14ac:dyDescent="0.25">
      <c r="P227" s="104"/>
      <c r="Q227" s="104"/>
      <c r="R227" s="104"/>
      <c r="S227" s="104"/>
      <c r="T227" s="104"/>
      <c r="U227" s="104"/>
      <c r="V227" s="104"/>
      <c r="W227" s="104"/>
      <c r="X227" s="104"/>
      <c r="Y227" s="106"/>
      <c r="Z227" s="106"/>
    </row>
    <row r="228" spans="16:26" x14ac:dyDescent="0.25">
      <c r="P228" s="104"/>
      <c r="Q228" s="104"/>
      <c r="R228" s="104"/>
      <c r="S228" s="104"/>
      <c r="T228" s="104"/>
      <c r="U228" s="104"/>
      <c r="V228" s="104"/>
      <c r="W228" s="104"/>
      <c r="X228" s="104"/>
      <c r="Y228" s="106"/>
      <c r="Z228" s="106"/>
    </row>
    <row r="229" spans="16:26" x14ac:dyDescent="0.25">
      <c r="P229" s="104"/>
      <c r="Q229" s="104"/>
      <c r="R229" s="104"/>
      <c r="S229" s="104"/>
      <c r="T229" s="104"/>
      <c r="U229" s="104"/>
      <c r="V229" s="104"/>
      <c r="W229" s="104"/>
      <c r="X229" s="104"/>
      <c r="Y229" s="106"/>
      <c r="Z229" s="106"/>
    </row>
    <row r="230" spans="16:26" x14ac:dyDescent="0.25">
      <c r="P230" s="104"/>
      <c r="Q230" s="104"/>
      <c r="R230" s="104"/>
      <c r="S230" s="104"/>
      <c r="T230" s="104"/>
      <c r="U230" s="104"/>
      <c r="V230" s="104"/>
      <c r="W230" s="104"/>
      <c r="X230" s="104"/>
      <c r="Y230" s="106"/>
      <c r="Z230" s="106"/>
    </row>
    <row r="231" spans="16:26" x14ac:dyDescent="0.25">
      <c r="P231" s="104"/>
      <c r="Q231" s="104"/>
      <c r="R231" s="104"/>
      <c r="S231" s="104"/>
      <c r="T231" s="104"/>
      <c r="U231" s="104"/>
      <c r="V231" s="104"/>
      <c r="W231" s="104"/>
      <c r="X231" s="104"/>
      <c r="Y231" s="106"/>
      <c r="Z231" s="106"/>
    </row>
    <row r="232" spans="16:26" x14ac:dyDescent="0.25">
      <c r="P232" s="104"/>
      <c r="Q232" s="104"/>
      <c r="R232" s="104"/>
      <c r="S232" s="104"/>
      <c r="T232" s="104"/>
      <c r="U232" s="104"/>
      <c r="V232" s="104"/>
      <c r="W232" s="104"/>
      <c r="X232" s="104"/>
      <c r="Y232" s="106"/>
      <c r="Z232" s="106"/>
    </row>
    <row r="233" spans="16:26" x14ac:dyDescent="0.25">
      <c r="P233" s="104"/>
      <c r="Q233" s="104"/>
      <c r="R233" s="104"/>
      <c r="S233" s="104"/>
      <c r="T233" s="104"/>
      <c r="U233" s="104"/>
      <c r="V233" s="104"/>
      <c r="W233" s="104"/>
      <c r="X233" s="104"/>
      <c r="Y233" s="106"/>
      <c r="Z233" s="106"/>
    </row>
    <row r="234" spans="16:26" x14ac:dyDescent="0.25">
      <c r="P234" s="104"/>
      <c r="Q234" s="104"/>
      <c r="R234" s="104"/>
      <c r="S234" s="104"/>
      <c r="T234" s="104"/>
      <c r="U234" s="104"/>
      <c r="V234" s="104"/>
      <c r="W234" s="104"/>
      <c r="X234" s="104"/>
      <c r="Y234" s="106"/>
      <c r="Z234" s="106"/>
    </row>
    <row r="235" spans="16:26" x14ac:dyDescent="0.25">
      <c r="P235" s="104"/>
      <c r="Q235" s="104"/>
      <c r="R235" s="104"/>
      <c r="S235" s="104"/>
      <c r="T235" s="104"/>
      <c r="U235" s="104"/>
      <c r="V235" s="104"/>
      <c r="W235" s="104"/>
      <c r="X235" s="104"/>
      <c r="Y235" s="106"/>
      <c r="Z235" s="106"/>
    </row>
    <row r="236" spans="16:26" x14ac:dyDescent="0.25">
      <c r="P236" s="104"/>
      <c r="Q236" s="104"/>
      <c r="R236" s="104"/>
      <c r="S236" s="104"/>
      <c r="T236" s="104"/>
      <c r="U236" s="104"/>
      <c r="V236" s="104"/>
      <c r="W236" s="104"/>
      <c r="X236" s="104"/>
      <c r="Y236" s="106"/>
      <c r="Z236" s="106"/>
    </row>
    <row r="237" spans="16:26" x14ac:dyDescent="0.25">
      <c r="P237" s="104"/>
      <c r="Q237" s="104"/>
      <c r="R237" s="104"/>
      <c r="S237" s="104"/>
      <c r="T237" s="104"/>
      <c r="U237" s="104"/>
      <c r="V237" s="104"/>
      <c r="W237" s="104"/>
      <c r="X237" s="104"/>
      <c r="Y237" s="106"/>
      <c r="Z237" s="106"/>
    </row>
    <row r="238" spans="16:26" x14ac:dyDescent="0.25">
      <c r="P238" s="104"/>
      <c r="Q238" s="104"/>
      <c r="R238" s="104"/>
      <c r="S238" s="104"/>
      <c r="T238" s="104"/>
      <c r="U238" s="104"/>
      <c r="V238" s="104"/>
      <c r="W238" s="104"/>
      <c r="X238" s="104"/>
      <c r="Y238" s="106"/>
      <c r="Z238" s="106"/>
    </row>
    <row r="239" spans="16:26" x14ac:dyDescent="0.25">
      <c r="P239" s="104"/>
      <c r="Q239" s="104"/>
      <c r="R239" s="104"/>
      <c r="S239" s="104"/>
      <c r="T239" s="104"/>
      <c r="U239" s="104"/>
      <c r="V239" s="104"/>
      <c r="W239" s="104"/>
      <c r="X239" s="104"/>
      <c r="Y239" s="106"/>
      <c r="Z239" s="106"/>
    </row>
    <row r="240" spans="16:26" x14ac:dyDescent="0.25">
      <c r="P240" s="104"/>
      <c r="Q240" s="104"/>
      <c r="R240" s="104"/>
      <c r="S240" s="104"/>
      <c r="T240" s="104"/>
      <c r="U240" s="104"/>
      <c r="V240" s="104"/>
      <c r="W240" s="104"/>
      <c r="X240" s="104"/>
      <c r="Y240" s="106"/>
      <c r="Z240" s="106"/>
    </row>
    <row r="241" spans="16:26" x14ac:dyDescent="0.25">
      <c r="P241" s="104"/>
      <c r="Q241" s="104"/>
      <c r="R241" s="104"/>
      <c r="S241" s="104"/>
      <c r="T241" s="104"/>
      <c r="U241" s="104"/>
      <c r="V241" s="104"/>
      <c r="W241" s="104"/>
      <c r="X241" s="104"/>
      <c r="Y241" s="106"/>
      <c r="Z241" s="106"/>
    </row>
    <row r="242" spans="16:26" x14ac:dyDescent="0.25">
      <c r="P242" s="104"/>
      <c r="Q242" s="104"/>
      <c r="R242" s="104"/>
      <c r="S242" s="104"/>
      <c r="T242" s="104"/>
      <c r="U242" s="104"/>
      <c r="V242" s="104"/>
      <c r="W242" s="104"/>
      <c r="X242" s="104"/>
      <c r="Y242" s="106"/>
      <c r="Z242" s="106"/>
    </row>
    <row r="243" spans="16:26" x14ac:dyDescent="0.25">
      <c r="P243" s="104"/>
      <c r="Q243" s="104"/>
      <c r="R243" s="104"/>
      <c r="S243" s="104"/>
      <c r="T243" s="104"/>
      <c r="U243" s="104"/>
      <c r="V243" s="104"/>
      <c r="W243" s="104"/>
      <c r="X243" s="104"/>
      <c r="Y243" s="106"/>
      <c r="Z243" s="106"/>
    </row>
    <row r="244" spans="16:26" x14ac:dyDescent="0.25">
      <c r="P244" s="104"/>
      <c r="Q244" s="104"/>
      <c r="R244" s="104"/>
      <c r="S244" s="104"/>
      <c r="T244" s="104"/>
      <c r="U244" s="104"/>
      <c r="V244" s="104"/>
      <c r="W244" s="104"/>
      <c r="X244" s="104"/>
      <c r="Y244" s="106"/>
      <c r="Z244" s="106"/>
    </row>
    <row r="245" spans="16:26" x14ac:dyDescent="0.25">
      <c r="P245" s="104"/>
      <c r="Q245" s="104"/>
      <c r="R245" s="104"/>
      <c r="S245" s="104"/>
      <c r="T245" s="104"/>
      <c r="U245" s="104"/>
      <c r="V245" s="104"/>
      <c r="W245" s="104"/>
      <c r="X245" s="104"/>
      <c r="Y245" s="106"/>
      <c r="Z245" s="106"/>
    </row>
    <row r="246" spans="16:26" x14ac:dyDescent="0.25">
      <c r="P246" s="104"/>
      <c r="Q246" s="104"/>
      <c r="R246" s="104"/>
      <c r="S246" s="104"/>
      <c r="T246" s="104"/>
      <c r="U246" s="104"/>
      <c r="V246" s="104"/>
      <c r="W246" s="104"/>
      <c r="X246" s="104"/>
      <c r="Y246" s="106"/>
      <c r="Z246" s="106"/>
    </row>
    <row r="247" spans="16:26" x14ac:dyDescent="0.25">
      <c r="P247" s="104"/>
      <c r="Q247" s="104"/>
      <c r="R247" s="104"/>
      <c r="S247" s="104"/>
      <c r="T247" s="104"/>
      <c r="U247" s="104"/>
      <c r="V247" s="104"/>
      <c r="W247" s="104"/>
      <c r="X247" s="104"/>
      <c r="Y247" s="106"/>
      <c r="Z247" s="106"/>
    </row>
    <row r="248" spans="16:26" x14ac:dyDescent="0.25">
      <c r="P248" s="104"/>
      <c r="Q248" s="104"/>
      <c r="R248" s="104"/>
      <c r="S248" s="104"/>
      <c r="T248" s="104"/>
      <c r="U248" s="104"/>
      <c r="V248" s="104"/>
      <c r="W248" s="104"/>
      <c r="X248" s="104"/>
      <c r="Y248" s="106"/>
      <c r="Z248" s="106"/>
    </row>
    <row r="249" spans="16:26" x14ac:dyDescent="0.25">
      <c r="P249" s="104"/>
      <c r="Q249" s="104"/>
      <c r="R249" s="104"/>
      <c r="S249" s="104"/>
      <c r="T249" s="104"/>
      <c r="U249" s="104"/>
      <c r="V249" s="104"/>
      <c r="W249" s="104"/>
      <c r="X249" s="104"/>
      <c r="Y249" s="106"/>
      <c r="Z249" s="106"/>
    </row>
    <row r="250" spans="16:26" x14ac:dyDescent="0.25">
      <c r="P250" s="104"/>
      <c r="Q250" s="104"/>
      <c r="R250" s="104"/>
      <c r="S250" s="104"/>
      <c r="T250" s="104"/>
      <c r="U250" s="104"/>
      <c r="V250" s="104"/>
      <c r="W250" s="104"/>
      <c r="X250" s="104"/>
      <c r="Y250" s="106"/>
      <c r="Z250" s="106"/>
    </row>
    <row r="251" spans="16:26" x14ac:dyDescent="0.25">
      <c r="P251" s="104"/>
      <c r="Q251" s="104"/>
      <c r="R251" s="104"/>
      <c r="S251" s="104"/>
      <c r="T251" s="104"/>
      <c r="U251" s="104"/>
      <c r="V251" s="104"/>
      <c r="W251" s="104"/>
      <c r="X251" s="104"/>
      <c r="Y251" s="106"/>
      <c r="Z251" s="106"/>
    </row>
    <row r="252" spans="16:26" x14ac:dyDescent="0.25">
      <c r="P252" s="104"/>
      <c r="Q252" s="104"/>
      <c r="R252" s="104"/>
      <c r="S252" s="104"/>
      <c r="T252" s="104"/>
      <c r="U252" s="104"/>
      <c r="V252" s="104"/>
      <c r="W252" s="104"/>
      <c r="X252" s="104"/>
      <c r="Y252" s="106"/>
      <c r="Z252" s="106"/>
    </row>
    <row r="253" spans="16:26" x14ac:dyDescent="0.25">
      <c r="P253" s="104"/>
      <c r="Q253" s="104"/>
      <c r="R253" s="104"/>
      <c r="S253" s="104"/>
      <c r="T253" s="104"/>
      <c r="U253" s="104"/>
      <c r="V253" s="104"/>
      <c r="W253" s="104"/>
      <c r="X253" s="104"/>
      <c r="Y253" s="106"/>
      <c r="Z253" s="106"/>
    </row>
    <row r="254" spans="16:26" x14ac:dyDescent="0.25">
      <c r="P254" s="104"/>
      <c r="Q254" s="104"/>
      <c r="R254" s="104"/>
      <c r="S254" s="104"/>
      <c r="T254" s="104"/>
      <c r="U254" s="104"/>
      <c r="V254" s="104"/>
      <c r="W254" s="104"/>
      <c r="X254" s="104"/>
      <c r="Y254" s="106"/>
      <c r="Z254" s="106"/>
    </row>
    <row r="255" spans="16:26" x14ac:dyDescent="0.25">
      <c r="P255" s="104"/>
      <c r="Q255" s="104"/>
      <c r="R255" s="104"/>
      <c r="S255" s="104"/>
      <c r="T255" s="104"/>
      <c r="U255" s="104"/>
      <c r="V255" s="104"/>
      <c r="W255" s="104"/>
      <c r="X255" s="104"/>
      <c r="Y255" s="106"/>
      <c r="Z255" s="106"/>
    </row>
    <row r="256" spans="16:26" x14ac:dyDescent="0.25">
      <c r="P256" s="104"/>
      <c r="Q256" s="104"/>
      <c r="R256" s="104"/>
      <c r="S256" s="104"/>
      <c r="T256" s="104"/>
      <c r="U256" s="104"/>
      <c r="V256" s="104"/>
      <c r="W256" s="104"/>
      <c r="X256" s="104"/>
      <c r="Y256" s="106"/>
      <c r="Z256" s="106"/>
    </row>
    <row r="257" spans="16:26" x14ac:dyDescent="0.25">
      <c r="P257" s="104"/>
      <c r="Q257" s="104"/>
      <c r="R257" s="104"/>
      <c r="S257" s="104"/>
      <c r="T257" s="104"/>
      <c r="U257" s="104"/>
      <c r="V257" s="104"/>
      <c r="W257" s="104"/>
      <c r="X257" s="104"/>
      <c r="Y257" s="106"/>
      <c r="Z257" s="106"/>
    </row>
    <row r="258" spans="16:26" x14ac:dyDescent="0.25">
      <c r="P258" s="104"/>
      <c r="Q258" s="104"/>
      <c r="R258" s="104"/>
      <c r="S258" s="104"/>
      <c r="T258" s="104"/>
      <c r="U258" s="104"/>
      <c r="V258" s="104"/>
      <c r="W258" s="104"/>
      <c r="X258" s="104"/>
      <c r="Y258" s="106"/>
      <c r="Z258" s="106"/>
    </row>
    <row r="259" spans="16:26" x14ac:dyDescent="0.25">
      <c r="P259" s="104"/>
      <c r="Q259" s="104"/>
      <c r="R259" s="104"/>
      <c r="S259" s="104"/>
      <c r="T259" s="104"/>
      <c r="U259" s="104"/>
      <c r="V259" s="104"/>
      <c r="W259" s="104"/>
      <c r="X259" s="104"/>
      <c r="Y259" s="106"/>
      <c r="Z259" s="106"/>
    </row>
    <row r="260" spans="16:26" x14ac:dyDescent="0.25">
      <c r="P260" s="104"/>
      <c r="Q260" s="104"/>
      <c r="R260" s="104"/>
      <c r="S260" s="104"/>
      <c r="T260" s="104"/>
      <c r="U260" s="104"/>
      <c r="V260" s="104"/>
      <c r="W260" s="104"/>
      <c r="X260" s="104"/>
      <c r="Y260" s="106"/>
      <c r="Z260" s="106"/>
    </row>
    <row r="261" spans="16:26" x14ac:dyDescent="0.25">
      <c r="P261" s="104"/>
      <c r="Q261" s="104"/>
      <c r="R261" s="104"/>
      <c r="S261" s="104"/>
      <c r="T261" s="104"/>
      <c r="U261" s="104"/>
      <c r="V261" s="104"/>
      <c r="W261" s="104"/>
      <c r="X261" s="104"/>
      <c r="Y261" s="106"/>
      <c r="Z261" s="106"/>
    </row>
    <row r="262" spans="16:26" x14ac:dyDescent="0.25">
      <c r="P262" s="104"/>
      <c r="Q262" s="104"/>
      <c r="R262" s="104"/>
      <c r="S262" s="104"/>
      <c r="T262" s="104"/>
      <c r="U262" s="104"/>
      <c r="V262" s="104"/>
      <c r="W262" s="104"/>
      <c r="X262" s="104"/>
      <c r="Y262" s="106"/>
      <c r="Z262" s="106"/>
    </row>
    <row r="263" spans="16:26" x14ac:dyDescent="0.25">
      <c r="P263" s="104"/>
      <c r="Q263" s="104"/>
      <c r="R263" s="104"/>
      <c r="S263" s="104"/>
      <c r="T263" s="104"/>
      <c r="U263" s="104"/>
      <c r="V263" s="104"/>
      <c r="W263" s="104"/>
      <c r="X263" s="104"/>
      <c r="Y263" s="106"/>
      <c r="Z263" s="106"/>
    </row>
    <row r="264" spans="16:26" x14ac:dyDescent="0.25">
      <c r="P264" s="104"/>
      <c r="Q264" s="104"/>
      <c r="R264" s="104"/>
      <c r="S264" s="104"/>
      <c r="T264" s="104"/>
      <c r="U264" s="104"/>
      <c r="V264" s="104"/>
      <c r="W264" s="104"/>
      <c r="X264" s="104"/>
      <c r="Y264" s="106"/>
      <c r="Z264" s="106"/>
    </row>
    <row r="265" spans="16:26" x14ac:dyDescent="0.25">
      <c r="P265" s="104"/>
      <c r="Q265" s="104"/>
      <c r="R265" s="104"/>
      <c r="S265" s="104"/>
      <c r="T265" s="104"/>
      <c r="U265" s="104"/>
      <c r="V265" s="104"/>
      <c r="W265" s="104"/>
      <c r="X265" s="104"/>
      <c r="Y265" s="106"/>
      <c r="Z265" s="106"/>
    </row>
    <row r="266" spans="16:26" x14ac:dyDescent="0.25">
      <c r="X266" s="104"/>
      <c r="Y266" s="106"/>
      <c r="Z266" s="106"/>
    </row>
    <row r="267" spans="16:26" x14ac:dyDescent="0.25">
      <c r="X267" s="104"/>
      <c r="Y267" s="106"/>
      <c r="Z267" s="106"/>
    </row>
    <row r="268" spans="16:26" x14ac:dyDescent="0.25">
      <c r="X268" s="104"/>
      <c r="Y268" s="106"/>
      <c r="Z268" s="106"/>
    </row>
    <row r="269" spans="16:26" x14ac:dyDescent="0.25">
      <c r="X269" s="104"/>
      <c r="Y269" s="106"/>
      <c r="Z269" s="106"/>
    </row>
    <row r="270" spans="16:26" x14ac:dyDescent="0.25">
      <c r="X270" s="104"/>
      <c r="Y270" s="106"/>
      <c r="Z270" s="106"/>
    </row>
    <row r="271" spans="16:26" x14ac:dyDescent="0.25">
      <c r="X271" s="104"/>
      <c r="Y271" s="106"/>
      <c r="Z271" s="106"/>
    </row>
    <row r="272" spans="16:26" x14ac:dyDescent="0.25">
      <c r="X272" s="104"/>
      <c r="Y272" s="106"/>
      <c r="Z272" s="106"/>
    </row>
    <row r="273" spans="24:26" x14ac:dyDescent="0.25">
      <c r="X273" s="104"/>
      <c r="Y273" s="106"/>
      <c r="Z273" s="106"/>
    </row>
    <row r="274" spans="24:26" x14ac:dyDescent="0.25">
      <c r="X274" s="104"/>
      <c r="Y274" s="106"/>
      <c r="Z274" s="106"/>
    </row>
    <row r="275" spans="24:26" x14ac:dyDescent="0.25">
      <c r="X275" s="104"/>
      <c r="Y275" s="106"/>
      <c r="Z275" s="106"/>
    </row>
    <row r="276" spans="24:26" x14ac:dyDescent="0.25">
      <c r="X276" s="104"/>
      <c r="Y276" s="106"/>
      <c r="Z276" s="106"/>
    </row>
    <row r="277" spans="24:26" x14ac:dyDescent="0.25">
      <c r="X277" s="104"/>
      <c r="Y277" s="106"/>
      <c r="Z277" s="106"/>
    </row>
    <row r="278" spans="24:26" x14ac:dyDescent="0.25">
      <c r="X278" s="104"/>
      <c r="Y278" s="106"/>
      <c r="Z278" s="106"/>
    </row>
  </sheetData>
  <sortState ref="M14:W15">
    <sortCondition ref="N14:N15"/>
  </sortState>
  <mergeCells count="26">
    <mergeCell ref="B1:D1"/>
    <mergeCell ref="B2:D2"/>
    <mergeCell ref="E2:F2"/>
    <mergeCell ref="E1:F1"/>
    <mergeCell ref="E38:F38"/>
    <mergeCell ref="B17:I17"/>
    <mergeCell ref="B16:I16"/>
    <mergeCell ref="A26:B26"/>
    <mergeCell ref="A27:B27"/>
    <mergeCell ref="A28:B28"/>
    <mergeCell ref="A29:B29"/>
    <mergeCell ref="A30:B30"/>
    <mergeCell ref="E26:F26"/>
    <mergeCell ref="E27:F27"/>
    <mergeCell ref="E28:F28"/>
    <mergeCell ref="E29:F29"/>
    <mergeCell ref="E32:F32"/>
    <mergeCell ref="E33:F33"/>
    <mergeCell ref="E39:F39"/>
    <mergeCell ref="A33:B33"/>
    <mergeCell ref="A35:B35"/>
    <mergeCell ref="A36:B36"/>
    <mergeCell ref="A37:B37"/>
    <mergeCell ref="A34:B34"/>
    <mergeCell ref="E34:F34"/>
    <mergeCell ref="E35:F35"/>
  </mergeCells>
  <pageMargins left="0.7" right="0.7" top="0.75" bottom="0.75" header="0.3" footer="0.3"/>
  <pageSetup paperSize="9" scale="91" orientation="portrait" r:id="rId1"/>
  <drawing r:id="rId2"/>
  <tableParts count="4">
    <tablePart r:id="rId3"/>
    <tablePart r:id="rId4"/>
    <tablePart r:id="rId5"/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X104"/>
  <sheetViews>
    <sheetView workbookViewId="0">
      <selection activeCell="B4" sqref="B4:P18"/>
    </sheetView>
  </sheetViews>
  <sheetFormatPr defaultRowHeight="15" x14ac:dyDescent="0.25"/>
  <cols>
    <col min="1" max="1" width="10.140625" style="53" customWidth="1"/>
    <col min="2" max="2" width="24.140625" customWidth="1"/>
    <col min="3" max="3" width="11" customWidth="1"/>
    <col min="4" max="4" width="9.5703125" customWidth="1"/>
    <col min="5" max="9" width="4.140625" customWidth="1"/>
    <col min="10" max="10" width="7.85546875" customWidth="1"/>
    <col min="11" max="15" width="5.140625" customWidth="1"/>
    <col min="16" max="16" width="7.42578125" style="59" bestFit="1" customWidth="1"/>
    <col min="18" max="18" width="9.140625" style="59"/>
    <col min="20" max="20" width="14.140625" customWidth="1"/>
    <col min="22" max="22" width="9.28515625" customWidth="1"/>
    <col min="23" max="24" width="6.28515625" customWidth="1"/>
  </cols>
  <sheetData>
    <row r="1" spans="1:24" ht="15.75" customHeight="1" thickBot="1" x14ac:dyDescent="0.3">
      <c r="B1" s="60" t="s">
        <v>76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4" ht="15.75" customHeight="1" thickBot="1" x14ac:dyDescent="0.3">
      <c r="A2" s="59"/>
      <c r="B2" s="59"/>
      <c r="C2" s="53"/>
      <c r="D2" s="11"/>
      <c r="E2" s="159" t="s">
        <v>4</v>
      </c>
      <c r="F2" s="160"/>
      <c r="G2" s="160"/>
      <c r="H2" s="160"/>
      <c r="I2" s="160"/>
      <c r="J2" s="160"/>
      <c r="K2" s="159" t="s">
        <v>13</v>
      </c>
      <c r="L2" s="160"/>
      <c r="M2" s="160"/>
      <c r="N2" s="160"/>
      <c r="O2" s="160"/>
      <c r="P2" s="119"/>
      <c r="Q2" s="59"/>
      <c r="S2" s="59"/>
      <c r="T2" s="59"/>
    </row>
    <row r="3" spans="1:24" ht="15.75" customHeight="1" thickBot="1" x14ac:dyDescent="0.3">
      <c r="A3" s="74" t="s">
        <v>12</v>
      </c>
      <c r="B3" s="75" t="s">
        <v>1</v>
      </c>
      <c r="C3" s="76" t="s">
        <v>2</v>
      </c>
      <c r="D3" s="77" t="s">
        <v>3</v>
      </c>
      <c r="E3" s="78" t="s">
        <v>21</v>
      </c>
      <c r="F3" s="79" t="s">
        <v>22</v>
      </c>
      <c r="G3" s="79" t="s">
        <v>23</v>
      </c>
      <c r="H3" s="79" t="s">
        <v>24</v>
      </c>
      <c r="I3" s="79" t="s">
        <v>25</v>
      </c>
      <c r="J3" s="79" t="s">
        <v>20</v>
      </c>
      <c r="K3" s="80" t="s">
        <v>69</v>
      </c>
      <c r="L3" s="81" t="s">
        <v>68</v>
      </c>
      <c r="M3" s="81" t="s">
        <v>67</v>
      </c>
      <c r="N3" s="81" t="s">
        <v>66</v>
      </c>
      <c r="O3" s="81" t="s">
        <v>65</v>
      </c>
      <c r="P3" s="124" t="s">
        <v>110</v>
      </c>
      <c r="Q3" s="81" t="s">
        <v>63</v>
      </c>
      <c r="R3" s="66"/>
      <c r="S3" s="7" t="s">
        <v>75</v>
      </c>
      <c r="T3" s="8"/>
    </row>
    <row r="4" spans="1:24" ht="15.75" customHeight="1" x14ac:dyDescent="0.25">
      <c r="A4" s="73">
        <v>1</v>
      </c>
      <c r="B4" s="67" t="s">
        <v>168</v>
      </c>
      <c r="C4" s="55" t="s">
        <v>149</v>
      </c>
      <c r="D4" s="33">
        <v>155</v>
      </c>
      <c r="E4" s="33">
        <v>7</v>
      </c>
      <c r="F4" s="34">
        <v>6</v>
      </c>
      <c r="G4" s="34">
        <v>7</v>
      </c>
      <c r="H4" s="34">
        <v>6</v>
      </c>
      <c r="I4" s="34">
        <v>8</v>
      </c>
      <c r="J4" s="120">
        <f t="shared" ref="J4:J18" si="0">SUM(E4:I4)</f>
        <v>34</v>
      </c>
      <c r="K4" s="22">
        <v>3</v>
      </c>
      <c r="L4" s="22">
        <v>8</v>
      </c>
      <c r="M4" s="22">
        <v>8</v>
      </c>
      <c r="N4" s="22">
        <v>3</v>
      </c>
      <c r="O4" s="23">
        <v>8</v>
      </c>
      <c r="P4" s="20">
        <f>SUM(Table23[[#This Row],[21]:[25]])</f>
        <v>30</v>
      </c>
      <c r="Q4" s="34">
        <v>3</v>
      </c>
      <c r="R4" s="12"/>
      <c r="S4" s="35">
        <v>1</v>
      </c>
      <c r="T4" s="4" t="s">
        <v>19</v>
      </c>
    </row>
    <row r="5" spans="1:24" ht="15.75" customHeight="1" x14ac:dyDescent="0.25">
      <c r="A5" s="17">
        <v>2</v>
      </c>
      <c r="B5" s="17"/>
      <c r="C5" s="50" t="s">
        <v>149</v>
      </c>
      <c r="D5" s="21"/>
      <c r="E5" s="21"/>
      <c r="F5" s="22"/>
      <c r="G5" s="22"/>
      <c r="H5" s="22"/>
      <c r="I5" s="22"/>
      <c r="J5" s="20">
        <f t="shared" si="0"/>
        <v>0</v>
      </c>
      <c r="K5" s="22"/>
      <c r="L5" s="22"/>
      <c r="M5" s="22"/>
      <c r="N5" s="22"/>
      <c r="O5" s="23"/>
      <c r="P5" s="20">
        <f>SUM(Table23[[#This Row],[21]:[25]])</f>
        <v>0</v>
      </c>
      <c r="Q5" s="22"/>
      <c r="R5" s="12"/>
      <c r="S5" s="36">
        <v>2</v>
      </c>
      <c r="T5" s="4" t="s">
        <v>18</v>
      </c>
    </row>
    <row r="6" spans="1:24" ht="15.75" customHeight="1" x14ac:dyDescent="0.25">
      <c r="A6" s="17">
        <v>3</v>
      </c>
      <c r="B6" s="17"/>
      <c r="C6" s="50" t="s">
        <v>149</v>
      </c>
      <c r="D6" s="21"/>
      <c r="E6" s="21"/>
      <c r="F6" s="22"/>
      <c r="G6" s="22"/>
      <c r="H6" s="22"/>
      <c r="I6" s="22"/>
      <c r="J6" s="20">
        <f t="shared" si="0"/>
        <v>0</v>
      </c>
      <c r="K6" s="22"/>
      <c r="L6" s="22"/>
      <c r="M6" s="22"/>
      <c r="N6" s="22"/>
      <c r="O6" s="23"/>
      <c r="P6" s="20">
        <f>SUM(Table23[[#This Row],[21]:[25]])</f>
        <v>0</v>
      </c>
      <c r="Q6" s="22"/>
      <c r="R6" s="12"/>
      <c r="S6" s="36">
        <v>3</v>
      </c>
      <c r="T6" s="4" t="s">
        <v>17</v>
      </c>
      <c r="W6" s="112" t="s">
        <v>109</v>
      </c>
      <c r="X6" s="112" t="s">
        <v>104</v>
      </c>
    </row>
    <row r="7" spans="1:24" ht="15.75" customHeight="1" x14ac:dyDescent="0.25">
      <c r="A7" s="17">
        <v>4</v>
      </c>
      <c r="B7" s="17"/>
      <c r="C7" s="50" t="s">
        <v>149</v>
      </c>
      <c r="D7" s="21"/>
      <c r="E7" s="21"/>
      <c r="F7" s="22"/>
      <c r="G7" s="22"/>
      <c r="H7" s="22"/>
      <c r="I7" s="22"/>
      <c r="J7" s="20">
        <f t="shared" si="0"/>
        <v>0</v>
      </c>
      <c r="K7" s="22"/>
      <c r="L7" s="22"/>
      <c r="M7" s="22"/>
      <c r="N7" s="22"/>
      <c r="O7" s="23"/>
      <c r="P7" s="20">
        <f>SUM(Table23[[#This Row],[21]:[25]])</f>
        <v>0</v>
      </c>
      <c r="Q7" s="22"/>
      <c r="R7" s="12"/>
      <c r="S7" s="36">
        <v>4</v>
      </c>
      <c r="T7" s="4" t="s">
        <v>77</v>
      </c>
      <c r="V7" s="112" t="s">
        <v>108</v>
      </c>
      <c r="W7" s="112">
        <f>E103</f>
        <v>2006</v>
      </c>
      <c r="X7" s="112">
        <f>G103</f>
        <v>2018</v>
      </c>
    </row>
    <row r="8" spans="1:24" ht="15.75" customHeight="1" thickBot="1" x14ac:dyDescent="0.3">
      <c r="A8" s="17">
        <v>5</v>
      </c>
      <c r="B8" s="17"/>
      <c r="C8" s="50" t="s">
        <v>149</v>
      </c>
      <c r="D8" s="21"/>
      <c r="E8" s="21"/>
      <c r="F8" s="22"/>
      <c r="G8" s="22"/>
      <c r="H8" s="22"/>
      <c r="I8" s="22"/>
      <c r="J8" s="20">
        <f t="shared" si="0"/>
        <v>0</v>
      </c>
      <c r="K8" s="22"/>
      <c r="L8" s="22"/>
      <c r="M8" s="22"/>
      <c r="N8" s="22"/>
      <c r="O8" s="23"/>
      <c r="P8" s="20">
        <f>SUM(Table23[[#This Row],[21]:[25]])</f>
        <v>0</v>
      </c>
      <c r="Q8" s="22"/>
      <c r="R8" s="12"/>
      <c r="S8" s="36">
        <v>5</v>
      </c>
      <c r="T8" s="4" t="s">
        <v>0</v>
      </c>
    </row>
    <row r="9" spans="1:24" ht="15.75" customHeight="1" x14ac:dyDescent="0.25">
      <c r="A9" s="17">
        <v>6</v>
      </c>
      <c r="B9" s="17"/>
      <c r="C9" s="50" t="s">
        <v>149</v>
      </c>
      <c r="D9" s="21"/>
      <c r="E9" s="21"/>
      <c r="F9" s="22"/>
      <c r="G9" s="22"/>
      <c r="H9" s="22"/>
      <c r="I9" s="22"/>
      <c r="J9" s="20">
        <f t="shared" si="0"/>
        <v>0</v>
      </c>
      <c r="K9" s="22"/>
      <c r="L9" s="22"/>
      <c r="M9" s="22"/>
      <c r="N9" s="22"/>
      <c r="O9" s="23"/>
      <c r="P9" s="20">
        <f>SUM(Table23[[#This Row],[21]:[25]])</f>
        <v>0</v>
      </c>
      <c r="Q9" s="22"/>
      <c r="R9" s="12"/>
      <c r="S9" s="62"/>
      <c r="T9" s="63"/>
    </row>
    <row r="10" spans="1:24" ht="15.75" customHeight="1" x14ac:dyDescent="0.25">
      <c r="A10" s="17">
        <v>7</v>
      </c>
      <c r="B10" s="17"/>
      <c r="C10" s="50" t="s">
        <v>149</v>
      </c>
      <c r="D10" s="21"/>
      <c r="E10" s="21"/>
      <c r="F10" s="22"/>
      <c r="G10" s="22"/>
      <c r="H10" s="22"/>
      <c r="I10" s="22"/>
      <c r="J10" s="20">
        <f t="shared" si="0"/>
        <v>0</v>
      </c>
      <c r="K10" s="22"/>
      <c r="L10" s="22"/>
      <c r="M10" s="22"/>
      <c r="N10" s="22"/>
      <c r="O10" s="23"/>
      <c r="P10" s="20">
        <f>SUM(Table23[[#This Row],[21]:[25]])</f>
        <v>0</v>
      </c>
      <c r="Q10" s="22"/>
      <c r="R10" s="12"/>
      <c r="S10" s="59"/>
      <c r="T10" s="59"/>
    </row>
    <row r="11" spans="1:24" ht="15.75" customHeight="1" x14ac:dyDescent="0.25">
      <c r="A11" s="17">
        <v>8</v>
      </c>
      <c r="B11" s="17"/>
      <c r="C11" s="50" t="s">
        <v>149</v>
      </c>
      <c r="D11" s="21"/>
      <c r="E11" s="21"/>
      <c r="F11" s="22"/>
      <c r="G11" s="22"/>
      <c r="H11" s="22"/>
      <c r="I11" s="22"/>
      <c r="J11" s="20">
        <f t="shared" si="0"/>
        <v>0</v>
      </c>
      <c r="K11" s="22"/>
      <c r="L11" s="22"/>
      <c r="M11" s="22"/>
      <c r="N11" s="22"/>
      <c r="O11" s="23"/>
      <c r="P11" s="20">
        <f>SUM(Table23[[#This Row],[21]:[25]])</f>
        <v>0</v>
      </c>
      <c r="Q11" s="22"/>
      <c r="R11" s="12"/>
      <c r="S11" s="59"/>
      <c r="T11" s="59"/>
    </row>
    <row r="12" spans="1:24" ht="15.75" customHeight="1" x14ac:dyDescent="0.25">
      <c r="A12" s="17">
        <v>9</v>
      </c>
      <c r="B12" s="17"/>
      <c r="C12" s="50" t="s">
        <v>149</v>
      </c>
      <c r="D12" s="21"/>
      <c r="E12" s="21"/>
      <c r="F12" s="22"/>
      <c r="G12" s="22"/>
      <c r="H12" s="22"/>
      <c r="I12" s="22"/>
      <c r="J12" s="20">
        <f t="shared" si="0"/>
        <v>0</v>
      </c>
      <c r="K12" s="22"/>
      <c r="L12" s="22"/>
      <c r="M12" s="22"/>
      <c r="N12" s="22"/>
      <c r="O12" s="23"/>
      <c r="P12" s="20">
        <f>SUM(Table23[[#This Row],[21]:[25]])</f>
        <v>0</v>
      </c>
      <c r="Q12" s="22"/>
      <c r="R12" s="12"/>
      <c r="S12" s="59"/>
      <c r="T12" s="59"/>
    </row>
    <row r="13" spans="1:24" ht="15.75" customHeight="1" x14ac:dyDescent="0.25">
      <c r="A13" s="17">
        <v>10</v>
      </c>
      <c r="B13" s="17"/>
      <c r="C13" s="50" t="s">
        <v>149</v>
      </c>
      <c r="D13" s="21"/>
      <c r="E13" s="21"/>
      <c r="F13" s="22"/>
      <c r="G13" s="22"/>
      <c r="H13" s="22"/>
      <c r="I13" s="22"/>
      <c r="J13" s="20">
        <f t="shared" si="0"/>
        <v>0</v>
      </c>
      <c r="K13" s="22"/>
      <c r="L13" s="22"/>
      <c r="M13" s="22"/>
      <c r="N13" s="18"/>
      <c r="O13" s="23"/>
      <c r="P13" s="20">
        <f>SUM(Table23[[#This Row],[21]:[25]])</f>
        <v>0</v>
      </c>
      <c r="Q13" s="22"/>
      <c r="R13" s="12"/>
      <c r="S13" s="59"/>
      <c r="T13" s="59"/>
    </row>
    <row r="14" spans="1:24" ht="15.75" customHeight="1" x14ac:dyDescent="0.25">
      <c r="A14" s="17">
        <v>11</v>
      </c>
      <c r="B14" s="17"/>
      <c r="C14" s="50" t="s">
        <v>149</v>
      </c>
      <c r="D14" s="21"/>
      <c r="E14" s="21"/>
      <c r="F14" s="22"/>
      <c r="G14" s="22"/>
      <c r="H14" s="22"/>
      <c r="I14" s="22"/>
      <c r="J14" s="20">
        <f t="shared" si="0"/>
        <v>0</v>
      </c>
      <c r="K14" s="22"/>
      <c r="L14" s="22"/>
      <c r="M14" s="22"/>
      <c r="N14" s="22"/>
      <c r="O14" s="23"/>
      <c r="P14" s="20">
        <f>SUM(Table23[[#This Row],[21]:[25]])</f>
        <v>0</v>
      </c>
      <c r="Q14" s="22"/>
      <c r="R14" s="12"/>
      <c r="S14" s="59"/>
      <c r="T14" s="59"/>
    </row>
    <row r="15" spans="1:24" ht="15.75" customHeight="1" x14ac:dyDescent="0.25">
      <c r="A15" s="17">
        <v>12</v>
      </c>
      <c r="B15" s="17"/>
      <c r="C15" s="50" t="s">
        <v>149</v>
      </c>
      <c r="D15" s="21"/>
      <c r="E15" s="21"/>
      <c r="F15" s="22"/>
      <c r="G15" s="22"/>
      <c r="H15" s="22"/>
      <c r="I15" s="22"/>
      <c r="J15" s="20">
        <f t="shared" si="0"/>
        <v>0</v>
      </c>
      <c r="K15" s="22"/>
      <c r="L15" s="22"/>
      <c r="M15" s="22"/>
      <c r="N15" s="18"/>
      <c r="O15" s="23"/>
      <c r="P15" s="20">
        <f>SUM(Table23[[#This Row],[21]:[25]])</f>
        <v>0</v>
      </c>
      <c r="Q15" s="22"/>
      <c r="R15" s="12"/>
      <c r="S15" s="59"/>
      <c r="T15" s="59"/>
    </row>
    <row r="16" spans="1:24" ht="15.75" customHeight="1" x14ac:dyDescent="0.25">
      <c r="A16" s="17">
        <v>13</v>
      </c>
      <c r="B16" s="17"/>
      <c r="C16" s="50" t="s">
        <v>149</v>
      </c>
      <c r="D16" s="21"/>
      <c r="E16" s="21"/>
      <c r="F16" s="22"/>
      <c r="G16" s="22"/>
      <c r="H16" s="22"/>
      <c r="I16" s="22"/>
      <c r="J16" s="20">
        <f t="shared" si="0"/>
        <v>0</v>
      </c>
      <c r="K16" s="22"/>
      <c r="L16" s="22"/>
      <c r="M16" s="22"/>
      <c r="N16" s="22"/>
      <c r="O16" s="23"/>
      <c r="P16" s="20">
        <f>SUM(Table23[[#This Row],[21]:[25]])</f>
        <v>0</v>
      </c>
      <c r="Q16" s="22"/>
      <c r="R16" s="12"/>
      <c r="S16" s="59"/>
      <c r="T16" s="59"/>
    </row>
    <row r="17" spans="1:18" ht="15.75" customHeight="1" x14ac:dyDescent="0.25">
      <c r="A17" s="17">
        <v>14</v>
      </c>
      <c r="B17" s="17"/>
      <c r="C17" s="50" t="s">
        <v>149</v>
      </c>
      <c r="D17" s="21"/>
      <c r="E17" s="21"/>
      <c r="F17" s="22"/>
      <c r="G17" s="22"/>
      <c r="H17" s="22"/>
      <c r="I17" s="22"/>
      <c r="J17" s="20">
        <f t="shared" si="0"/>
        <v>0</v>
      </c>
      <c r="K17" s="22"/>
      <c r="L17" s="22"/>
      <c r="M17" s="22"/>
      <c r="N17" s="18"/>
      <c r="O17" s="23"/>
      <c r="P17" s="20">
        <f>SUM(Table23[[#This Row],[21]:[25]])</f>
        <v>0</v>
      </c>
      <c r="Q17" s="22"/>
      <c r="R17" s="12"/>
    </row>
    <row r="18" spans="1:18" ht="15.75" customHeight="1" thickBot="1" x14ac:dyDescent="0.3">
      <c r="A18" s="17">
        <v>15</v>
      </c>
      <c r="B18" s="17"/>
      <c r="C18" s="50" t="s">
        <v>149</v>
      </c>
      <c r="D18" s="21"/>
      <c r="E18" s="21"/>
      <c r="F18" s="22"/>
      <c r="G18" s="22"/>
      <c r="H18" s="22"/>
      <c r="I18" s="22"/>
      <c r="J18" s="121">
        <f t="shared" si="0"/>
        <v>0</v>
      </c>
      <c r="K18" s="22"/>
      <c r="L18" s="22"/>
      <c r="M18" s="22"/>
      <c r="N18" s="22"/>
      <c r="O18" s="23"/>
      <c r="P18" s="121">
        <f>SUM(Table23[[#This Row],[21]:[25]])</f>
        <v>0</v>
      </c>
      <c r="Q18" s="22"/>
      <c r="R18" s="12"/>
    </row>
    <row r="19" spans="1:18" ht="15.75" customHeight="1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spans="1:18" ht="15.7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18" ht="15.75" customHeight="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18" ht="15.75" customHeight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1:18" ht="15.75" customHeight="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1:18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1:18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  <row r="26" spans="1:18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</row>
    <row r="27" spans="1:18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</row>
    <row r="28" spans="1:18" x14ac:dyDescent="0.25"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29" spans="1:18" x14ac:dyDescent="0.25"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1:18" x14ac:dyDescent="0.25"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1:18" x14ac:dyDescent="0.25"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1:18" x14ac:dyDescent="0.25"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3:18" x14ac:dyDescent="0.25"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99" spans="1:8" ht="15.75" thickBot="1" x14ac:dyDescent="0.3"/>
    <row r="100" spans="1:8" ht="16.5" thickTop="1" thickBot="1" x14ac:dyDescent="0.3">
      <c r="A100" s="167" t="s">
        <v>101</v>
      </c>
      <c r="B100" s="167"/>
      <c r="C100" s="167">
        <f>'# Onderlinge'!M1</f>
        <v>2018</v>
      </c>
      <c r="D100" s="178"/>
      <c r="E100" s="174" t="s">
        <v>103</v>
      </c>
      <c r="F100" s="175"/>
      <c r="G100" s="176" t="s">
        <v>104</v>
      </c>
      <c r="H100" s="177"/>
    </row>
    <row r="101" spans="1:8" ht="15.75" thickTop="1" x14ac:dyDescent="0.25">
      <c r="A101" s="168" t="s">
        <v>95</v>
      </c>
      <c r="B101" s="168"/>
      <c r="C101" s="163" t="s">
        <v>98</v>
      </c>
      <c r="D101" s="170"/>
      <c r="E101" s="180">
        <f>C100-18</f>
        <v>2000</v>
      </c>
      <c r="F101" s="161"/>
      <c r="G101" s="161">
        <f>C100-16</f>
        <v>2002</v>
      </c>
      <c r="H101" s="162"/>
    </row>
    <row r="102" spans="1:8" x14ac:dyDescent="0.25">
      <c r="A102" s="168" t="s">
        <v>96</v>
      </c>
      <c r="B102" s="168"/>
      <c r="C102" s="163" t="s">
        <v>99</v>
      </c>
      <c r="D102" s="170"/>
      <c r="E102" s="179">
        <f>C100-15</f>
        <v>2003</v>
      </c>
      <c r="F102" s="163"/>
      <c r="G102" s="163">
        <f>C100-13</f>
        <v>2005</v>
      </c>
      <c r="H102" s="164"/>
    </row>
    <row r="103" spans="1:8" ht="15.75" thickBot="1" x14ac:dyDescent="0.3">
      <c r="A103" s="169" t="s">
        <v>97</v>
      </c>
      <c r="B103" s="169"/>
      <c r="C103" s="171" t="s">
        <v>100</v>
      </c>
      <c r="D103" s="172"/>
      <c r="E103" s="173">
        <f>C100-12</f>
        <v>2006</v>
      </c>
      <c r="F103" s="165"/>
      <c r="G103" s="165">
        <f>C100</f>
        <v>2018</v>
      </c>
      <c r="H103" s="166"/>
    </row>
    <row r="104" spans="1:8" ht="15.75" thickTop="1" x14ac:dyDescent="0.25"/>
  </sheetData>
  <protectedRanges>
    <protectedRange sqref="B22:P23" name="Score" securityDescriptor="O:WDG:WDD:(A;;CC;;;WD)"/>
    <protectedRange sqref="B19:P21" name="Score_4" securityDescriptor="O:WDG:WDD:(A;;CC;;;WD)"/>
    <protectedRange sqref="J4 B5:B18 P4 D5:P18" name="Scores" securityDescriptor="O:WDG:WDD:(A;;CC;;;WD)"/>
    <protectedRange sqref="C4:I4 C5:C18" name="Scores_1" securityDescriptor="O:WDG:WDD:(A;;CC;;;WD)"/>
    <protectedRange sqref="K4:O4" name="Scores_2" securityDescriptor="O:WDG:WDD:(A;;CC;;;WD)"/>
  </protectedRanges>
  <sortState ref="B4:P18">
    <sortCondition descending="1" ref="D4:D18"/>
    <sortCondition descending="1" ref="K4:K18"/>
    <sortCondition descending="1" ref="L4:L18"/>
    <sortCondition descending="1" ref="M4:M18"/>
    <sortCondition descending="1" ref="N4:N18"/>
    <sortCondition descending="1" ref="O4:O18"/>
  </sortState>
  <mergeCells count="18">
    <mergeCell ref="A103:B103"/>
    <mergeCell ref="C103:D103"/>
    <mergeCell ref="E103:F103"/>
    <mergeCell ref="G103:H103"/>
    <mergeCell ref="A101:B101"/>
    <mergeCell ref="C101:D101"/>
    <mergeCell ref="E101:F101"/>
    <mergeCell ref="G101:H101"/>
    <mergeCell ref="A102:B102"/>
    <mergeCell ref="C102:D102"/>
    <mergeCell ref="E102:F102"/>
    <mergeCell ref="G102:H102"/>
    <mergeCell ref="E2:J2"/>
    <mergeCell ref="K2:O2"/>
    <mergeCell ref="A100:B100"/>
    <mergeCell ref="C100:D100"/>
    <mergeCell ref="E100:F100"/>
    <mergeCell ref="G100:H100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tabSelected="1" workbookViewId="0">
      <selection activeCell="M10" sqref="M10"/>
    </sheetView>
  </sheetViews>
  <sheetFormatPr defaultRowHeight="15" x14ac:dyDescent="0.25"/>
  <cols>
    <col min="2" max="2" width="28.28515625" customWidth="1"/>
    <col min="5" max="5" width="6.28515625" customWidth="1"/>
    <col min="6" max="6" width="5.85546875" customWidth="1"/>
    <col min="7" max="8" width="5.42578125" customWidth="1"/>
    <col min="9" max="9" width="6.42578125" customWidth="1"/>
    <col min="11" max="11" width="0" hidden="1" customWidth="1"/>
    <col min="12" max="12" width="10.42578125" customWidth="1"/>
    <col min="13" max="13" width="9.140625" style="138"/>
  </cols>
  <sheetData>
    <row r="1" spans="1:38" ht="26.25" x14ac:dyDescent="0.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53"/>
    </row>
    <row r="2" spans="1:38" x14ac:dyDescent="0.25">
      <c r="A2" s="59"/>
      <c r="B2" s="59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38" x14ac:dyDescent="0.25">
      <c r="A3" s="58" t="s">
        <v>64</v>
      </c>
      <c r="B3" s="52"/>
      <c r="C3" s="69"/>
      <c r="D3" s="69"/>
      <c r="E3" s="69"/>
      <c r="F3" s="69"/>
      <c r="G3" s="69"/>
      <c r="H3" s="69"/>
      <c r="I3" s="69"/>
      <c r="J3" s="69"/>
      <c r="K3" s="69"/>
      <c r="L3" s="53"/>
    </row>
    <row r="4" spans="1:38" x14ac:dyDescent="0.25">
      <c r="A4" s="82"/>
      <c r="B4" s="52"/>
      <c r="C4" s="69"/>
      <c r="D4" s="69"/>
      <c r="E4" s="69"/>
      <c r="F4" s="69"/>
      <c r="G4" s="69"/>
      <c r="H4" s="69"/>
      <c r="I4" s="69"/>
      <c r="J4" s="69"/>
      <c r="K4" s="69"/>
      <c r="L4" s="53"/>
    </row>
    <row r="5" spans="1:38" x14ac:dyDescent="0.25">
      <c r="A5" s="71" t="s">
        <v>133</v>
      </c>
      <c r="B5" s="71"/>
      <c r="C5" s="134"/>
      <c r="D5" s="134"/>
      <c r="E5" s="134" t="s">
        <v>4</v>
      </c>
      <c r="F5" s="134"/>
      <c r="G5" s="134"/>
      <c r="H5" s="134"/>
      <c r="I5" s="134"/>
      <c r="J5" s="134"/>
      <c r="K5" s="134"/>
      <c r="L5" s="53"/>
    </row>
    <row r="6" spans="1:38" x14ac:dyDescent="0.25">
      <c r="A6" s="71" t="s">
        <v>12</v>
      </c>
      <c r="B6" s="71" t="s">
        <v>1</v>
      </c>
      <c r="C6" s="134" t="s">
        <v>2</v>
      </c>
      <c r="D6" s="134" t="s">
        <v>3</v>
      </c>
      <c r="E6" s="135">
        <v>1</v>
      </c>
      <c r="F6" s="135">
        <v>2</v>
      </c>
      <c r="G6" s="135">
        <v>3</v>
      </c>
      <c r="H6" s="135">
        <v>4</v>
      </c>
      <c r="I6" s="135">
        <v>5</v>
      </c>
      <c r="J6" s="134" t="s">
        <v>20</v>
      </c>
      <c r="K6" s="134"/>
      <c r="L6" s="53" t="s">
        <v>75</v>
      </c>
      <c r="M6" s="138" t="s">
        <v>160</v>
      </c>
    </row>
    <row r="7" spans="1:38" x14ac:dyDescent="0.25">
      <c r="A7" s="126">
        <v>12</v>
      </c>
      <c r="B7" s="127" t="s">
        <v>123</v>
      </c>
      <c r="C7" s="128">
        <v>1</v>
      </c>
      <c r="D7" s="128">
        <v>222</v>
      </c>
      <c r="E7" s="128">
        <v>10</v>
      </c>
      <c r="F7" s="128">
        <v>10</v>
      </c>
      <c r="G7" s="128">
        <v>10</v>
      </c>
      <c r="H7" s="128">
        <v>10</v>
      </c>
      <c r="I7" s="128">
        <v>10</v>
      </c>
      <c r="J7" s="128">
        <v>50</v>
      </c>
      <c r="K7" s="127">
        <v>44</v>
      </c>
      <c r="L7" s="129">
        <v>5</v>
      </c>
      <c r="M7" s="141">
        <v>1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</row>
    <row r="8" spans="1:38" x14ac:dyDescent="0.25">
      <c r="A8" s="130">
        <v>3</v>
      </c>
      <c r="B8" s="131" t="s">
        <v>152</v>
      </c>
      <c r="C8" s="132">
        <v>4</v>
      </c>
      <c r="D8" s="132">
        <v>226</v>
      </c>
      <c r="E8" s="132">
        <v>8</v>
      </c>
      <c r="F8" s="132">
        <v>10</v>
      </c>
      <c r="G8" s="132">
        <v>10</v>
      </c>
      <c r="H8" s="132">
        <v>10</v>
      </c>
      <c r="I8" s="132">
        <v>10</v>
      </c>
      <c r="J8" s="132">
        <v>48</v>
      </c>
      <c r="K8" s="131">
        <v>48</v>
      </c>
      <c r="L8" s="133">
        <v>5</v>
      </c>
      <c r="M8" s="141">
        <v>2</v>
      </c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</row>
    <row r="9" spans="1:38" x14ac:dyDescent="0.25">
      <c r="A9" s="126">
        <v>6</v>
      </c>
      <c r="B9" s="127" t="s">
        <v>198</v>
      </c>
      <c r="C9" s="128">
        <v>4</v>
      </c>
      <c r="D9" s="128">
        <v>224</v>
      </c>
      <c r="E9" s="128">
        <v>10</v>
      </c>
      <c r="F9" s="128">
        <v>9</v>
      </c>
      <c r="G9" s="128">
        <v>9</v>
      </c>
      <c r="H9" s="128">
        <v>10</v>
      </c>
      <c r="I9" s="128">
        <v>10</v>
      </c>
      <c r="J9" s="128">
        <v>48</v>
      </c>
      <c r="K9" s="127">
        <v>48</v>
      </c>
      <c r="L9" s="129">
        <v>3</v>
      </c>
      <c r="M9" s="141">
        <v>3</v>
      </c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</row>
    <row r="10" spans="1:38" x14ac:dyDescent="0.25">
      <c r="A10" s="130">
        <v>1</v>
      </c>
      <c r="B10" s="131" t="s">
        <v>114</v>
      </c>
      <c r="C10" s="132">
        <v>1</v>
      </c>
      <c r="D10" s="132">
        <v>236</v>
      </c>
      <c r="E10" s="132">
        <v>9</v>
      </c>
      <c r="F10" s="132">
        <v>10</v>
      </c>
      <c r="G10" s="132">
        <v>10</v>
      </c>
      <c r="H10" s="132">
        <v>9</v>
      </c>
      <c r="I10" s="132">
        <v>10</v>
      </c>
      <c r="J10" s="132">
        <v>48</v>
      </c>
      <c r="K10" s="131">
        <v>48</v>
      </c>
      <c r="L10" s="133">
        <v>1</v>
      </c>
      <c r="M10" s="145">
        <v>5</v>
      </c>
      <c r="N10" s="146" t="s">
        <v>208</v>
      </c>
      <c r="O10" s="136"/>
      <c r="P10" s="136"/>
      <c r="Q10" s="136"/>
      <c r="R10" s="136"/>
      <c r="S10" s="136"/>
      <c r="T10" s="136"/>
      <c r="U10" s="136"/>
      <c r="V10" s="136"/>
      <c r="W10" s="109"/>
      <c r="X10" s="109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</row>
    <row r="11" spans="1:38" x14ac:dyDescent="0.25">
      <c r="A11" s="126">
        <v>14</v>
      </c>
      <c r="B11" s="127" t="s">
        <v>117</v>
      </c>
      <c r="C11" s="128">
        <v>1</v>
      </c>
      <c r="D11" s="128">
        <v>222</v>
      </c>
      <c r="E11" s="128">
        <v>9</v>
      </c>
      <c r="F11" s="128">
        <v>10</v>
      </c>
      <c r="G11" s="128">
        <v>10</v>
      </c>
      <c r="H11" s="128">
        <v>9</v>
      </c>
      <c r="I11" s="128">
        <v>10</v>
      </c>
      <c r="J11" s="128">
        <v>48</v>
      </c>
      <c r="K11" s="127">
        <v>43</v>
      </c>
      <c r="L11" s="129">
        <v>1</v>
      </c>
      <c r="M11" s="145">
        <v>4</v>
      </c>
      <c r="N11" s="146" t="s">
        <v>208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</row>
    <row r="12" spans="1:38" x14ac:dyDescent="0.25">
      <c r="A12" s="130">
        <v>5</v>
      </c>
      <c r="B12" s="131" t="s">
        <v>143</v>
      </c>
      <c r="C12" s="132">
        <v>3</v>
      </c>
      <c r="D12" s="132">
        <v>225</v>
      </c>
      <c r="E12" s="132">
        <v>10</v>
      </c>
      <c r="F12" s="132">
        <v>9</v>
      </c>
      <c r="G12" s="132">
        <v>10</v>
      </c>
      <c r="H12" s="132">
        <v>10</v>
      </c>
      <c r="I12" s="132">
        <v>9</v>
      </c>
      <c r="J12" s="132">
        <v>48</v>
      </c>
      <c r="K12" s="131">
        <v>44</v>
      </c>
      <c r="L12" s="133">
        <v>4</v>
      </c>
      <c r="M12" s="142">
        <v>6</v>
      </c>
      <c r="N12" s="109"/>
      <c r="O12" s="136"/>
      <c r="P12" s="136"/>
      <c r="Q12" s="136"/>
      <c r="R12" s="136"/>
      <c r="S12" s="136"/>
      <c r="T12" s="136"/>
      <c r="U12" s="136"/>
      <c r="V12" s="136"/>
      <c r="W12" s="109"/>
      <c r="X12" s="109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</row>
    <row r="13" spans="1:38" x14ac:dyDescent="0.25">
      <c r="A13" s="126">
        <v>24</v>
      </c>
      <c r="B13" s="127" t="s">
        <v>146</v>
      </c>
      <c r="C13" s="128">
        <v>3</v>
      </c>
      <c r="D13" s="128">
        <v>214</v>
      </c>
      <c r="E13" s="128">
        <v>9</v>
      </c>
      <c r="F13" s="128">
        <v>9</v>
      </c>
      <c r="G13" s="128">
        <v>9</v>
      </c>
      <c r="H13" s="128">
        <v>10</v>
      </c>
      <c r="I13" s="128">
        <v>10</v>
      </c>
      <c r="J13" s="128">
        <v>47</v>
      </c>
      <c r="K13" s="127">
        <v>41</v>
      </c>
      <c r="L13" s="129">
        <v>4</v>
      </c>
      <c r="M13" s="142">
        <v>7</v>
      </c>
      <c r="N13" s="109"/>
      <c r="O13" s="136"/>
      <c r="P13" s="136"/>
      <c r="Q13" s="136"/>
      <c r="R13" s="136"/>
      <c r="S13" s="136"/>
      <c r="T13" s="136"/>
      <c r="U13" s="136"/>
      <c r="V13" s="136"/>
      <c r="W13" s="109"/>
      <c r="X13" s="109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</row>
    <row r="14" spans="1:38" x14ac:dyDescent="0.25">
      <c r="A14" s="130">
        <v>2</v>
      </c>
      <c r="B14" s="131" t="s">
        <v>207</v>
      </c>
      <c r="C14" s="132">
        <v>1</v>
      </c>
      <c r="D14" s="132">
        <v>229</v>
      </c>
      <c r="E14" s="132">
        <v>9</v>
      </c>
      <c r="F14" s="132">
        <v>9</v>
      </c>
      <c r="G14" s="132">
        <v>10</v>
      </c>
      <c r="H14" s="132">
        <v>9</v>
      </c>
      <c r="I14" s="132">
        <v>10</v>
      </c>
      <c r="J14" s="132">
        <v>47</v>
      </c>
      <c r="K14" s="131">
        <v>47</v>
      </c>
      <c r="L14" s="133">
        <v>1</v>
      </c>
      <c r="M14" s="142">
        <v>8</v>
      </c>
      <c r="N14" s="109"/>
      <c r="O14" s="136"/>
      <c r="P14" s="136"/>
      <c r="Q14" s="136"/>
      <c r="R14" s="136"/>
      <c r="S14" s="136"/>
      <c r="T14" s="136"/>
      <c r="U14" s="136"/>
      <c r="V14" s="136"/>
      <c r="W14" s="109"/>
      <c r="X14" s="109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</row>
    <row r="15" spans="1:38" x14ac:dyDescent="0.25">
      <c r="A15" s="52"/>
      <c r="B15" s="52"/>
      <c r="C15" s="69"/>
      <c r="D15" s="69"/>
      <c r="E15" s="69"/>
      <c r="F15" s="69"/>
      <c r="G15" s="69"/>
      <c r="H15" s="69"/>
      <c r="I15" s="69"/>
      <c r="J15" s="69"/>
      <c r="K15" s="91"/>
      <c r="L15" s="53"/>
      <c r="M15" s="139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</row>
    <row r="16" spans="1:38" x14ac:dyDescent="0.25">
      <c r="A16" s="52" t="s">
        <v>134</v>
      </c>
      <c r="B16" s="52"/>
      <c r="C16" s="69"/>
      <c r="D16" s="69"/>
      <c r="E16" s="69" t="s">
        <v>4</v>
      </c>
      <c r="F16" s="69"/>
      <c r="G16" s="69"/>
      <c r="H16" s="69"/>
      <c r="I16" s="69"/>
      <c r="J16" s="69"/>
      <c r="K16" s="91"/>
      <c r="L16" s="53"/>
      <c r="M16" s="140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</row>
    <row r="17" spans="1:38" x14ac:dyDescent="0.25">
      <c r="A17" s="52" t="s">
        <v>12</v>
      </c>
      <c r="B17" s="52" t="s">
        <v>1</v>
      </c>
      <c r="C17" s="69" t="s">
        <v>2</v>
      </c>
      <c r="D17" s="69" t="s">
        <v>3</v>
      </c>
      <c r="E17" s="135">
        <v>1</v>
      </c>
      <c r="F17" s="135">
        <v>2</v>
      </c>
      <c r="G17" s="135">
        <v>3</v>
      </c>
      <c r="H17" s="135">
        <v>4</v>
      </c>
      <c r="I17" s="135">
        <v>5</v>
      </c>
      <c r="J17" s="69" t="s">
        <v>20</v>
      </c>
      <c r="K17" s="104"/>
      <c r="L17" s="53" t="s">
        <v>75</v>
      </c>
      <c r="M17" s="138" t="s">
        <v>160</v>
      </c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</row>
    <row r="18" spans="1:38" x14ac:dyDescent="0.25">
      <c r="A18" s="126">
        <v>31</v>
      </c>
      <c r="B18" s="127" t="s">
        <v>200</v>
      </c>
      <c r="C18" s="128">
        <v>1</v>
      </c>
      <c r="D18" s="128">
        <v>209</v>
      </c>
      <c r="E18" s="128">
        <v>9</v>
      </c>
      <c r="F18" s="128">
        <v>10</v>
      </c>
      <c r="G18" s="128">
        <v>10</v>
      </c>
      <c r="H18" s="128">
        <v>10</v>
      </c>
      <c r="I18" s="128">
        <v>10</v>
      </c>
      <c r="J18" s="128">
        <v>49</v>
      </c>
      <c r="K18" s="127">
        <v>37</v>
      </c>
      <c r="L18" s="129">
        <v>3</v>
      </c>
      <c r="M18" s="141">
        <v>1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</row>
    <row r="19" spans="1:38" x14ac:dyDescent="0.25">
      <c r="A19" s="130">
        <v>28</v>
      </c>
      <c r="B19" s="131" t="s">
        <v>180</v>
      </c>
      <c r="C19" s="132">
        <v>3</v>
      </c>
      <c r="D19" s="132">
        <v>210</v>
      </c>
      <c r="E19" s="132">
        <v>10</v>
      </c>
      <c r="F19" s="132">
        <v>8</v>
      </c>
      <c r="G19" s="132">
        <v>9</v>
      </c>
      <c r="H19" s="132">
        <v>10</v>
      </c>
      <c r="I19" s="132">
        <v>10</v>
      </c>
      <c r="J19" s="132">
        <v>47</v>
      </c>
      <c r="K19" s="131">
        <v>47</v>
      </c>
      <c r="L19" s="133">
        <v>4</v>
      </c>
      <c r="M19" s="141">
        <v>2</v>
      </c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</row>
    <row r="20" spans="1:38" x14ac:dyDescent="0.25">
      <c r="A20" s="126">
        <v>43</v>
      </c>
      <c r="B20" s="127" t="s">
        <v>188</v>
      </c>
      <c r="C20" s="128">
        <v>3</v>
      </c>
      <c r="D20" s="128">
        <v>200</v>
      </c>
      <c r="E20" s="128">
        <v>8</v>
      </c>
      <c r="F20" s="128">
        <v>10</v>
      </c>
      <c r="G20" s="128">
        <v>10</v>
      </c>
      <c r="H20" s="128">
        <v>9</v>
      </c>
      <c r="I20" s="128">
        <v>10</v>
      </c>
      <c r="J20" s="128">
        <v>47</v>
      </c>
      <c r="K20" s="127">
        <v>47</v>
      </c>
      <c r="L20" s="129">
        <v>4</v>
      </c>
      <c r="M20" s="141">
        <v>3</v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</row>
    <row r="21" spans="1:38" x14ac:dyDescent="0.25">
      <c r="A21" s="130">
        <v>25</v>
      </c>
      <c r="B21" s="131" t="s">
        <v>177</v>
      </c>
      <c r="C21" s="132">
        <v>1</v>
      </c>
      <c r="D21" s="132">
        <v>211</v>
      </c>
      <c r="E21" s="132">
        <v>9</v>
      </c>
      <c r="F21" s="132">
        <v>10</v>
      </c>
      <c r="G21" s="132">
        <v>10</v>
      </c>
      <c r="H21" s="132">
        <v>10</v>
      </c>
      <c r="I21" s="132">
        <v>8</v>
      </c>
      <c r="J21" s="132">
        <v>47</v>
      </c>
      <c r="K21" s="131">
        <v>43</v>
      </c>
      <c r="L21" s="133">
        <v>5</v>
      </c>
      <c r="M21" s="142">
        <v>4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</row>
    <row r="22" spans="1:38" x14ac:dyDescent="0.25">
      <c r="A22" s="126">
        <v>52</v>
      </c>
      <c r="B22" s="127" t="s">
        <v>137</v>
      </c>
      <c r="C22" s="128">
        <v>3</v>
      </c>
      <c r="D22" s="128">
        <v>195</v>
      </c>
      <c r="E22" s="128">
        <v>10</v>
      </c>
      <c r="F22" s="128">
        <v>10</v>
      </c>
      <c r="G22" s="128">
        <v>10</v>
      </c>
      <c r="H22" s="128">
        <v>9</v>
      </c>
      <c r="I22" s="128">
        <v>8</v>
      </c>
      <c r="J22" s="128">
        <v>47</v>
      </c>
      <c r="K22" s="127">
        <v>35</v>
      </c>
      <c r="L22" s="129">
        <v>2</v>
      </c>
      <c r="M22" s="142">
        <v>5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</row>
    <row r="23" spans="1:38" x14ac:dyDescent="0.25">
      <c r="A23" s="130">
        <v>30</v>
      </c>
      <c r="B23" s="131" t="s">
        <v>164</v>
      </c>
      <c r="C23" s="132">
        <v>2</v>
      </c>
      <c r="D23" s="132">
        <v>209</v>
      </c>
      <c r="E23" s="132">
        <v>9</v>
      </c>
      <c r="F23" s="132">
        <v>8</v>
      </c>
      <c r="G23" s="132">
        <v>9</v>
      </c>
      <c r="H23" s="132">
        <v>10</v>
      </c>
      <c r="I23" s="132">
        <v>10</v>
      </c>
      <c r="J23" s="132">
        <v>46</v>
      </c>
      <c r="K23" s="131">
        <v>41</v>
      </c>
      <c r="L23" s="133">
        <v>4</v>
      </c>
      <c r="M23" s="142">
        <v>6</v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</row>
    <row r="24" spans="1:38" x14ac:dyDescent="0.25">
      <c r="A24" s="126">
        <v>29</v>
      </c>
      <c r="B24" s="127" t="s">
        <v>111</v>
      </c>
      <c r="C24" s="128">
        <v>1</v>
      </c>
      <c r="D24" s="128">
        <v>210</v>
      </c>
      <c r="E24" s="128">
        <v>8</v>
      </c>
      <c r="F24" s="128">
        <v>9</v>
      </c>
      <c r="G24" s="128">
        <v>10</v>
      </c>
      <c r="H24" s="128">
        <v>10</v>
      </c>
      <c r="I24" s="128">
        <v>9</v>
      </c>
      <c r="J24" s="128">
        <v>46</v>
      </c>
      <c r="K24" s="127">
        <v>43</v>
      </c>
      <c r="L24" s="129">
        <v>5</v>
      </c>
      <c r="M24" s="142">
        <v>7</v>
      </c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</row>
    <row r="25" spans="1:38" x14ac:dyDescent="0.25">
      <c r="A25" s="130">
        <v>50</v>
      </c>
      <c r="B25" s="131" t="s">
        <v>157</v>
      </c>
      <c r="C25" s="132">
        <v>1</v>
      </c>
      <c r="D25" s="132">
        <v>198</v>
      </c>
      <c r="E25" s="132">
        <v>9</v>
      </c>
      <c r="F25" s="132">
        <v>9</v>
      </c>
      <c r="G25" s="132">
        <v>9</v>
      </c>
      <c r="H25" s="132">
        <v>10</v>
      </c>
      <c r="I25" s="132">
        <v>9</v>
      </c>
      <c r="J25" s="132">
        <v>46</v>
      </c>
      <c r="K25" s="131">
        <v>46</v>
      </c>
      <c r="L25" s="133">
        <v>5</v>
      </c>
      <c r="M25" s="142">
        <v>8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</row>
    <row r="26" spans="1:38" x14ac:dyDescent="0.25">
      <c r="A26" s="98"/>
      <c r="B26" s="98"/>
      <c r="C26" s="104"/>
      <c r="D26" s="104"/>
      <c r="E26" s="104"/>
      <c r="F26" s="104"/>
      <c r="G26" s="104"/>
      <c r="H26" s="104"/>
      <c r="I26" s="104"/>
      <c r="J26" s="104"/>
      <c r="K26" s="91"/>
      <c r="L26" s="53"/>
      <c r="M26" s="140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</row>
    <row r="27" spans="1:38" x14ac:dyDescent="0.25">
      <c r="A27" s="52" t="s">
        <v>135</v>
      </c>
      <c r="B27" s="52"/>
      <c r="C27" s="69"/>
      <c r="D27" s="69"/>
      <c r="E27" s="69" t="s">
        <v>4</v>
      </c>
      <c r="F27" s="69"/>
      <c r="G27" s="69"/>
      <c r="H27" s="69"/>
      <c r="I27" s="69"/>
      <c r="J27" s="69"/>
      <c r="K27" s="91"/>
      <c r="L27" s="53"/>
      <c r="M27" s="140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</row>
    <row r="28" spans="1:38" x14ac:dyDescent="0.25">
      <c r="A28" s="52" t="s">
        <v>12</v>
      </c>
      <c r="B28" s="52" t="s">
        <v>1</v>
      </c>
      <c r="C28" s="69" t="s">
        <v>2</v>
      </c>
      <c r="D28" s="69" t="s">
        <v>3</v>
      </c>
      <c r="E28" s="135">
        <v>1</v>
      </c>
      <c r="F28" s="135">
        <v>2</v>
      </c>
      <c r="G28" s="135">
        <v>3</v>
      </c>
      <c r="H28" s="135">
        <v>4</v>
      </c>
      <c r="I28" s="135">
        <v>5</v>
      </c>
      <c r="J28" s="69" t="s">
        <v>20</v>
      </c>
      <c r="K28" s="104"/>
      <c r="L28" s="53" t="s">
        <v>75</v>
      </c>
      <c r="M28" s="138" t="s">
        <v>160</v>
      </c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</row>
    <row r="29" spans="1:38" x14ac:dyDescent="0.25">
      <c r="A29" s="126">
        <v>68</v>
      </c>
      <c r="B29" s="127" t="s">
        <v>170</v>
      </c>
      <c r="C29" s="128">
        <v>1</v>
      </c>
      <c r="D29" s="128">
        <v>176</v>
      </c>
      <c r="E29" s="128">
        <v>9</v>
      </c>
      <c r="F29" s="128">
        <v>9</v>
      </c>
      <c r="G29" s="128">
        <v>8</v>
      </c>
      <c r="H29" s="128">
        <v>8</v>
      </c>
      <c r="I29" s="128">
        <v>10</v>
      </c>
      <c r="J29" s="128">
        <v>44</v>
      </c>
      <c r="K29" s="127">
        <v>42</v>
      </c>
      <c r="L29" s="129">
        <v>5</v>
      </c>
      <c r="M29" s="141">
        <v>1</v>
      </c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</row>
    <row r="30" spans="1:38" x14ac:dyDescent="0.25">
      <c r="A30" s="130">
        <v>62</v>
      </c>
      <c r="B30" s="131" t="s">
        <v>145</v>
      </c>
      <c r="C30" s="132">
        <v>1</v>
      </c>
      <c r="D30" s="132">
        <v>185</v>
      </c>
      <c r="E30" s="132">
        <v>10</v>
      </c>
      <c r="F30" s="132">
        <v>6</v>
      </c>
      <c r="G30" s="132">
        <v>9</v>
      </c>
      <c r="H30" s="132">
        <v>9</v>
      </c>
      <c r="I30" s="132">
        <v>9</v>
      </c>
      <c r="J30" s="132">
        <v>43</v>
      </c>
      <c r="K30" s="131">
        <v>37</v>
      </c>
      <c r="L30" s="133">
        <v>4</v>
      </c>
      <c r="M30" s="143">
        <v>3</v>
      </c>
      <c r="N30" s="144" t="s">
        <v>208</v>
      </c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</row>
    <row r="31" spans="1:38" x14ac:dyDescent="0.25">
      <c r="A31" s="126">
        <v>67</v>
      </c>
      <c r="B31" s="127" t="s">
        <v>151</v>
      </c>
      <c r="C31" s="128">
        <v>1</v>
      </c>
      <c r="D31" s="128">
        <v>177</v>
      </c>
      <c r="E31" s="128">
        <v>10</v>
      </c>
      <c r="F31" s="128">
        <v>6</v>
      </c>
      <c r="G31" s="128">
        <v>9</v>
      </c>
      <c r="H31" s="128">
        <v>9</v>
      </c>
      <c r="I31" s="128">
        <v>9</v>
      </c>
      <c r="J31" s="128">
        <v>43</v>
      </c>
      <c r="K31" s="127">
        <v>33</v>
      </c>
      <c r="L31" s="129">
        <v>3</v>
      </c>
      <c r="M31" s="143">
        <v>2</v>
      </c>
      <c r="N31" s="144" t="s">
        <v>208</v>
      </c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</row>
    <row r="32" spans="1:38" x14ac:dyDescent="0.25">
      <c r="A32" s="130">
        <v>75</v>
      </c>
      <c r="B32" s="131" t="s">
        <v>187</v>
      </c>
      <c r="C32" s="132">
        <v>1</v>
      </c>
      <c r="D32" s="132">
        <v>163</v>
      </c>
      <c r="E32" s="132">
        <v>8</v>
      </c>
      <c r="F32" s="132">
        <v>10</v>
      </c>
      <c r="G32" s="132">
        <v>8</v>
      </c>
      <c r="H32" s="132">
        <v>9</v>
      </c>
      <c r="I32" s="132">
        <v>8</v>
      </c>
      <c r="J32" s="132">
        <v>43</v>
      </c>
      <c r="K32" s="131">
        <v>30</v>
      </c>
      <c r="L32" s="133">
        <v>4</v>
      </c>
      <c r="M32" s="142">
        <v>4</v>
      </c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</row>
    <row r="33" spans="1:38" x14ac:dyDescent="0.25">
      <c r="A33" s="126">
        <v>66</v>
      </c>
      <c r="B33" s="127" t="s">
        <v>190</v>
      </c>
      <c r="C33" s="128">
        <v>1</v>
      </c>
      <c r="D33" s="128">
        <v>179</v>
      </c>
      <c r="E33" s="128">
        <v>10</v>
      </c>
      <c r="F33" s="128">
        <v>7</v>
      </c>
      <c r="G33" s="128">
        <v>10</v>
      </c>
      <c r="H33" s="128">
        <v>9</v>
      </c>
      <c r="I33" s="128">
        <v>7</v>
      </c>
      <c r="J33" s="128">
        <v>43</v>
      </c>
      <c r="K33" s="127">
        <v>28</v>
      </c>
      <c r="L33" s="129">
        <v>1</v>
      </c>
      <c r="M33" s="142">
        <v>5</v>
      </c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</row>
    <row r="34" spans="1:38" x14ac:dyDescent="0.25">
      <c r="A34" s="130">
        <v>63</v>
      </c>
      <c r="B34" s="131" t="s">
        <v>171</v>
      </c>
      <c r="C34" s="132">
        <v>3</v>
      </c>
      <c r="D34" s="132">
        <v>183</v>
      </c>
      <c r="E34" s="132">
        <v>10</v>
      </c>
      <c r="F34" s="132">
        <v>7</v>
      </c>
      <c r="G34" s="132">
        <v>7</v>
      </c>
      <c r="H34" s="132">
        <v>8</v>
      </c>
      <c r="I34" s="132">
        <v>10</v>
      </c>
      <c r="J34" s="132">
        <v>42</v>
      </c>
      <c r="K34" s="131">
        <v>34</v>
      </c>
      <c r="L34" s="133">
        <v>2</v>
      </c>
      <c r="M34" s="142">
        <v>6</v>
      </c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</row>
    <row r="35" spans="1:38" x14ac:dyDescent="0.25">
      <c r="A35" s="126">
        <v>61</v>
      </c>
      <c r="B35" s="127" t="s">
        <v>197</v>
      </c>
      <c r="C35" s="128">
        <v>1</v>
      </c>
      <c r="D35" s="128">
        <v>185</v>
      </c>
      <c r="E35" s="128">
        <v>8</v>
      </c>
      <c r="F35" s="128">
        <v>7</v>
      </c>
      <c r="G35" s="128">
        <v>10</v>
      </c>
      <c r="H35" s="128">
        <v>9</v>
      </c>
      <c r="I35" s="128">
        <v>8</v>
      </c>
      <c r="J35" s="128">
        <v>42</v>
      </c>
      <c r="K35" s="127">
        <v>40</v>
      </c>
      <c r="L35" s="129">
        <v>3</v>
      </c>
      <c r="M35" s="142">
        <v>7</v>
      </c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</row>
    <row r="36" spans="1:38" x14ac:dyDescent="0.25">
      <c r="A36" s="130">
        <v>69</v>
      </c>
      <c r="B36" s="131" t="s">
        <v>158</v>
      </c>
      <c r="C36" s="132">
        <v>3</v>
      </c>
      <c r="D36" s="132">
        <v>175</v>
      </c>
      <c r="E36" s="132">
        <v>10</v>
      </c>
      <c r="F36" s="132">
        <v>3</v>
      </c>
      <c r="G36" s="132">
        <v>9</v>
      </c>
      <c r="H36" s="132">
        <v>10</v>
      </c>
      <c r="I36" s="132">
        <v>9</v>
      </c>
      <c r="J36" s="132">
        <v>41</v>
      </c>
      <c r="K36" s="131">
        <v>35</v>
      </c>
      <c r="L36" s="133">
        <v>2</v>
      </c>
      <c r="M36" s="142">
        <v>8</v>
      </c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</row>
    <row r="37" spans="1:38" x14ac:dyDescent="0.25">
      <c r="A37" s="98"/>
      <c r="B37" s="98"/>
      <c r="C37" s="104"/>
      <c r="D37" s="104"/>
      <c r="E37" s="104"/>
      <c r="F37" s="104"/>
      <c r="G37" s="104"/>
      <c r="H37" s="104"/>
      <c r="I37" s="104"/>
      <c r="J37" s="104"/>
      <c r="K37" s="91"/>
      <c r="L37" s="53"/>
      <c r="M37" s="140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</row>
    <row r="38" spans="1:38" x14ac:dyDescent="0.25">
      <c r="A38" s="52" t="s">
        <v>136</v>
      </c>
      <c r="B38" s="52"/>
      <c r="C38" s="69"/>
      <c r="D38" s="69"/>
      <c r="E38" s="69" t="s">
        <v>4</v>
      </c>
      <c r="F38" s="69"/>
      <c r="G38" s="69"/>
      <c r="H38" s="69"/>
      <c r="I38" s="69"/>
      <c r="J38" s="69"/>
      <c r="K38" s="91"/>
      <c r="L38" s="53"/>
      <c r="M38" s="140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</row>
    <row r="39" spans="1:38" x14ac:dyDescent="0.25">
      <c r="A39" s="52" t="s">
        <v>12</v>
      </c>
      <c r="B39" s="52" t="s">
        <v>1</v>
      </c>
      <c r="C39" s="69" t="s">
        <v>2</v>
      </c>
      <c r="D39" s="69" t="s">
        <v>3</v>
      </c>
      <c r="E39" s="135">
        <v>1</v>
      </c>
      <c r="F39" s="135">
        <v>2</v>
      </c>
      <c r="G39" s="135">
        <v>3</v>
      </c>
      <c r="H39" s="135">
        <v>4</v>
      </c>
      <c r="I39" s="135">
        <v>5</v>
      </c>
      <c r="J39" s="69" t="s">
        <v>20</v>
      </c>
      <c r="K39" s="104"/>
      <c r="L39" s="53" t="s">
        <v>75</v>
      </c>
      <c r="M39" s="138" t="s">
        <v>160</v>
      </c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</row>
    <row r="40" spans="1:38" x14ac:dyDescent="0.25">
      <c r="A40" s="126">
        <v>85</v>
      </c>
      <c r="B40" s="127" t="s">
        <v>155</v>
      </c>
      <c r="C40" s="128">
        <v>1</v>
      </c>
      <c r="D40" s="128">
        <v>136</v>
      </c>
      <c r="E40" s="128">
        <v>6</v>
      </c>
      <c r="F40" s="128">
        <v>10</v>
      </c>
      <c r="G40" s="128">
        <v>8</v>
      </c>
      <c r="H40" s="128">
        <v>10</v>
      </c>
      <c r="I40" s="128">
        <v>10</v>
      </c>
      <c r="J40" s="128">
        <v>44</v>
      </c>
      <c r="K40" s="127">
        <v>13</v>
      </c>
      <c r="L40" s="129">
        <v>1</v>
      </c>
      <c r="M40" s="141">
        <v>1</v>
      </c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</row>
    <row r="41" spans="1:38" x14ac:dyDescent="0.25">
      <c r="A41" s="130">
        <v>82</v>
      </c>
      <c r="B41" s="131" t="s">
        <v>205</v>
      </c>
      <c r="C41" s="132">
        <v>1</v>
      </c>
      <c r="D41" s="132">
        <v>146</v>
      </c>
      <c r="E41" s="132">
        <v>8</v>
      </c>
      <c r="F41" s="132">
        <v>8</v>
      </c>
      <c r="G41" s="132">
        <v>9</v>
      </c>
      <c r="H41" s="132">
        <v>5</v>
      </c>
      <c r="I41" s="132">
        <v>9</v>
      </c>
      <c r="J41" s="132">
        <v>39</v>
      </c>
      <c r="K41" s="131">
        <v>26</v>
      </c>
      <c r="L41" s="133">
        <v>5</v>
      </c>
      <c r="M41" s="141">
        <v>2</v>
      </c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</row>
    <row r="42" spans="1:38" x14ac:dyDescent="0.25">
      <c r="A42" s="126">
        <v>84</v>
      </c>
      <c r="B42" s="127" t="s">
        <v>174</v>
      </c>
      <c r="C42" s="128">
        <v>3</v>
      </c>
      <c r="D42" s="128">
        <v>142</v>
      </c>
      <c r="E42" s="128">
        <v>7</v>
      </c>
      <c r="F42" s="128">
        <v>9</v>
      </c>
      <c r="G42" s="128">
        <v>8</v>
      </c>
      <c r="H42" s="128">
        <v>6</v>
      </c>
      <c r="I42" s="128">
        <v>8</v>
      </c>
      <c r="J42" s="128">
        <v>38</v>
      </c>
      <c r="K42" s="127">
        <v>24</v>
      </c>
      <c r="L42" s="129">
        <v>5</v>
      </c>
      <c r="M42" s="141">
        <v>3</v>
      </c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</row>
    <row r="43" spans="1:38" x14ac:dyDescent="0.25">
      <c r="A43" s="130">
        <v>81</v>
      </c>
      <c r="B43" s="131" t="s">
        <v>141</v>
      </c>
      <c r="C43" s="132">
        <v>1</v>
      </c>
      <c r="D43" s="132">
        <v>146</v>
      </c>
      <c r="E43" s="132">
        <v>8</v>
      </c>
      <c r="F43" s="132">
        <v>8</v>
      </c>
      <c r="G43" s="132">
        <v>6</v>
      </c>
      <c r="H43" s="132">
        <v>9</v>
      </c>
      <c r="I43" s="132">
        <v>7</v>
      </c>
      <c r="J43" s="132">
        <v>38</v>
      </c>
      <c r="K43" s="131">
        <v>38</v>
      </c>
      <c r="L43" s="133">
        <v>3</v>
      </c>
      <c r="M43" s="142">
        <v>4</v>
      </c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</row>
    <row r="44" spans="1:38" x14ac:dyDescent="0.25">
      <c r="A44" s="126">
        <v>80</v>
      </c>
      <c r="B44" s="127" t="s">
        <v>178</v>
      </c>
      <c r="C44" s="128">
        <v>1</v>
      </c>
      <c r="D44" s="128">
        <v>148</v>
      </c>
      <c r="E44" s="128">
        <v>9</v>
      </c>
      <c r="F44" s="128">
        <v>3</v>
      </c>
      <c r="G44" s="128">
        <v>9</v>
      </c>
      <c r="H44" s="128">
        <v>7</v>
      </c>
      <c r="I44" s="128">
        <v>8</v>
      </c>
      <c r="J44" s="128">
        <v>36</v>
      </c>
      <c r="K44" s="127">
        <v>30</v>
      </c>
      <c r="L44" s="129">
        <v>5</v>
      </c>
      <c r="M44" s="142">
        <v>5</v>
      </c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</row>
    <row r="45" spans="1:38" x14ac:dyDescent="0.25">
      <c r="A45" s="130">
        <v>83</v>
      </c>
      <c r="B45" s="131" t="s">
        <v>130</v>
      </c>
      <c r="C45" s="132">
        <v>1</v>
      </c>
      <c r="D45" s="132">
        <v>143</v>
      </c>
      <c r="E45" s="132">
        <v>6</v>
      </c>
      <c r="F45" s="132">
        <v>6</v>
      </c>
      <c r="G45" s="132">
        <v>7</v>
      </c>
      <c r="H45" s="132">
        <v>10</v>
      </c>
      <c r="I45" s="132">
        <v>6</v>
      </c>
      <c r="J45" s="132">
        <v>35</v>
      </c>
      <c r="K45" s="131">
        <v>35</v>
      </c>
      <c r="L45" s="133">
        <v>5</v>
      </c>
      <c r="M45" s="142">
        <v>6</v>
      </c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</row>
    <row r="46" spans="1:38" x14ac:dyDescent="0.25">
      <c r="A46" s="126">
        <v>86</v>
      </c>
      <c r="B46" s="127" t="s">
        <v>148</v>
      </c>
      <c r="C46" s="128">
        <v>3</v>
      </c>
      <c r="D46" s="128">
        <v>126</v>
      </c>
      <c r="E46" s="128">
        <v>6</v>
      </c>
      <c r="F46" s="128">
        <v>6</v>
      </c>
      <c r="G46" s="128">
        <v>7</v>
      </c>
      <c r="H46" s="128">
        <v>9</v>
      </c>
      <c r="I46" s="128">
        <v>4</v>
      </c>
      <c r="J46" s="128">
        <v>32</v>
      </c>
      <c r="K46" s="127">
        <v>21</v>
      </c>
      <c r="L46" s="129">
        <v>4</v>
      </c>
      <c r="M46" s="142">
        <v>7</v>
      </c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</row>
    <row r="47" spans="1:38" x14ac:dyDescent="0.25">
      <c r="A47" s="130"/>
      <c r="B47" s="131"/>
      <c r="C47" s="132"/>
      <c r="D47" s="132"/>
      <c r="E47" s="132"/>
      <c r="F47" s="132"/>
      <c r="G47" s="132"/>
      <c r="H47" s="132"/>
      <c r="I47" s="132"/>
      <c r="J47" s="132"/>
      <c r="K47" s="131"/>
      <c r="L47" s="133"/>
      <c r="M47" s="14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</row>
    <row r="48" spans="1:38" x14ac:dyDescent="0.25">
      <c r="M48" s="140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</row>
    <row r="49" spans="13:38" x14ac:dyDescent="0.25">
      <c r="M49" s="140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</row>
    <row r="50" spans="13:38" x14ac:dyDescent="0.25">
      <c r="M50" s="140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</row>
    <row r="51" spans="13:38" x14ac:dyDescent="0.25">
      <c r="M51" s="140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13:38" x14ac:dyDescent="0.25">
      <c r="M52" s="140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</row>
    <row r="53" spans="13:38" x14ac:dyDescent="0.25">
      <c r="M53" s="140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</row>
    <row r="54" spans="13:38" x14ac:dyDescent="0.25">
      <c r="M54" s="140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</row>
    <row r="55" spans="13:38" x14ac:dyDescent="0.25">
      <c r="M55" s="140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</row>
    <row r="56" spans="13:38" x14ac:dyDescent="0.25">
      <c r="M56" s="140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</row>
  </sheetData>
  <sortState ref="A40:M47">
    <sortCondition ref="M40:M47"/>
  </sortState>
  <mergeCells count="1">
    <mergeCell ref="A1:K1"/>
  </mergeCells>
  <pageMargins left="0.7" right="0.7" top="0.75" bottom="0.75" header="0.3" footer="0.3"/>
  <pageSetup paperSize="9" scale="71" fitToHeight="0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Module3.Sorteren_Loting">
                <anchor moveWithCells="1" sizeWithCells="1">
                  <from>
                    <xdr:col>3</xdr:col>
                    <xdr:colOff>333375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Z129"/>
  <sheetViews>
    <sheetView workbookViewId="0">
      <selection activeCell="A2" sqref="A2:Q129"/>
    </sheetView>
  </sheetViews>
  <sheetFormatPr defaultRowHeight="15" x14ac:dyDescent="0.25"/>
  <cols>
    <col min="1" max="1" width="9.140625" style="53"/>
    <col min="2" max="2" width="23.85546875" customWidth="1"/>
    <col min="3" max="3" width="8.7109375" style="53" customWidth="1"/>
    <col min="4" max="4" width="12.28515625" style="11" customWidth="1"/>
    <col min="5" max="9" width="4.140625" style="11" customWidth="1"/>
    <col min="10" max="10" width="9.140625" style="11"/>
    <col min="11" max="15" width="5.140625" style="11" customWidth="1"/>
    <col min="16" max="16" width="7.42578125" style="11" bestFit="1" customWidth="1"/>
    <col min="17" max="17" width="5.140625" style="11" customWidth="1"/>
    <col min="18" max="18" width="6.42578125" style="11" customWidth="1"/>
    <col min="19" max="19" width="3.42578125" customWidth="1"/>
    <col min="20" max="20" width="6.28515625" customWidth="1"/>
    <col min="21" max="21" width="14.140625" customWidth="1"/>
    <col min="22" max="22" width="3.42578125" customWidth="1"/>
    <col min="24" max="24" width="18.5703125" customWidth="1"/>
    <col min="25" max="25" width="9.5703125" customWidth="1"/>
    <col min="27" max="27" width="27.28515625" customWidth="1"/>
  </cols>
  <sheetData>
    <row r="1" spans="1:26" ht="15.75" thickBot="1" x14ac:dyDescent="0.3">
      <c r="B1" s="1" t="s">
        <v>26</v>
      </c>
      <c r="X1" s="1" t="s">
        <v>30</v>
      </c>
    </row>
    <row r="2" spans="1:26" ht="15.75" thickBot="1" x14ac:dyDescent="0.3">
      <c r="E2" s="155" t="s">
        <v>4</v>
      </c>
      <c r="F2" s="156"/>
      <c r="G2" s="156"/>
      <c r="H2" s="156"/>
      <c r="I2" s="156"/>
      <c r="J2" s="156"/>
      <c r="K2" s="155" t="s">
        <v>13</v>
      </c>
      <c r="L2" s="156"/>
      <c r="M2" s="156"/>
      <c r="N2" s="156"/>
      <c r="O2" s="156"/>
      <c r="P2" s="118"/>
      <c r="Q2"/>
      <c r="R2"/>
    </row>
    <row r="3" spans="1:26" ht="15.75" thickBot="1" x14ac:dyDescent="0.3">
      <c r="A3" s="64" t="s">
        <v>12</v>
      </c>
      <c r="B3" s="27" t="s">
        <v>1</v>
      </c>
      <c r="C3" s="54" t="s">
        <v>2</v>
      </c>
      <c r="D3" s="29" t="s">
        <v>3</v>
      </c>
      <c r="E3" s="30" t="s">
        <v>21</v>
      </c>
      <c r="F3" s="19" t="s">
        <v>22</v>
      </c>
      <c r="G3" s="19" t="s">
        <v>23</v>
      </c>
      <c r="H3" s="19" t="s">
        <v>24</v>
      </c>
      <c r="I3" s="19" t="s">
        <v>25</v>
      </c>
      <c r="J3" s="31" t="s">
        <v>20</v>
      </c>
      <c r="K3" s="122" t="s">
        <v>69</v>
      </c>
      <c r="L3" s="49" t="s">
        <v>68</v>
      </c>
      <c r="M3" s="49" t="s">
        <v>67</v>
      </c>
      <c r="N3" s="49" t="s">
        <v>66</v>
      </c>
      <c r="O3" s="49" t="s">
        <v>65</v>
      </c>
      <c r="P3" s="123" t="s">
        <v>110</v>
      </c>
      <c r="Q3" s="48" t="s">
        <v>63</v>
      </c>
      <c r="R3"/>
      <c r="T3" s="7" t="s">
        <v>2</v>
      </c>
      <c r="U3" s="8"/>
      <c r="X3" s="39" t="s">
        <v>37</v>
      </c>
      <c r="Y3" s="39" t="s">
        <v>3</v>
      </c>
      <c r="Z3" s="39" t="s">
        <v>113</v>
      </c>
    </row>
    <row r="4" spans="1:26" x14ac:dyDescent="0.25">
      <c r="A4" s="55">
        <v>1</v>
      </c>
      <c r="B4" s="17" t="s">
        <v>114</v>
      </c>
      <c r="C4" s="50">
        <v>1</v>
      </c>
      <c r="D4" s="21">
        <v>236</v>
      </c>
      <c r="E4" s="33">
        <v>9</v>
      </c>
      <c r="F4" s="34">
        <v>10</v>
      </c>
      <c r="G4" s="34">
        <v>10</v>
      </c>
      <c r="H4" s="34">
        <v>9</v>
      </c>
      <c r="I4" s="34">
        <v>10</v>
      </c>
      <c r="J4" s="34">
        <v>48</v>
      </c>
      <c r="K4" s="33">
        <v>9</v>
      </c>
      <c r="L4" s="34">
        <v>10</v>
      </c>
      <c r="M4" s="34">
        <v>10</v>
      </c>
      <c r="N4" s="34">
        <v>9</v>
      </c>
      <c r="O4" s="32">
        <v>10</v>
      </c>
      <c r="P4" s="120">
        <v>48</v>
      </c>
      <c r="Q4" s="22">
        <v>1</v>
      </c>
      <c r="R4" s="22"/>
      <c r="T4" s="35">
        <v>1</v>
      </c>
      <c r="U4" s="4" t="s">
        <v>6</v>
      </c>
      <c r="X4" t="s">
        <v>31</v>
      </c>
      <c r="Y4">
        <f>'Ons Genoegen'!U20</f>
        <v>1354</v>
      </c>
      <c r="Z4" s="59">
        <f>'Ons Genoegen'!V20</f>
        <v>6</v>
      </c>
    </row>
    <row r="5" spans="1:26" x14ac:dyDescent="0.25">
      <c r="A5" s="50">
        <v>2</v>
      </c>
      <c r="B5" s="17" t="s">
        <v>207</v>
      </c>
      <c r="C5" s="50">
        <v>1</v>
      </c>
      <c r="D5" s="21">
        <v>229</v>
      </c>
      <c r="E5" s="21">
        <v>9</v>
      </c>
      <c r="F5" s="22">
        <v>9</v>
      </c>
      <c r="G5" s="22">
        <v>10</v>
      </c>
      <c r="H5" s="22">
        <v>9</v>
      </c>
      <c r="I5" s="22">
        <v>10</v>
      </c>
      <c r="J5" s="22">
        <v>47</v>
      </c>
      <c r="K5" s="21">
        <v>9</v>
      </c>
      <c r="L5" s="22">
        <v>9</v>
      </c>
      <c r="M5" s="22">
        <v>10</v>
      </c>
      <c r="N5" s="22">
        <v>9</v>
      </c>
      <c r="O5" s="23">
        <v>10</v>
      </c>
      <c r="P5" s="20">
        <v>47</v>
      </c>
      <c r="Q5" s="22">
        <v>1</v>
      </c>
      <c r="R5" s="22"/>
      <c r="T5" s="36">
        <v>2</v>
      </c>
      <c r="U5" s="4" t="s">
        <v>7</v>
      </c>
      <c r="X5" t="s">
        <v>42</v>
      </c>
      <c r="Y5">
        <f>Heideroosje!U20</f>
        <v>1337</v>
      </c>
      <c r="Z5" s="59">
        <f>Heideroosje!V20</f>
        <v>6</v>
      </c>
    </row>
    <row r="6" spans="1:26" x14ac:dyDescent="0.25">
      <c r="A6" s="50">
        <v>3</v>
      </c>
      <c r="B6" s="17" t="s">
        <v>152</v>
      </c>
      <c r="C6" s="50">
        <v>4</v>
      </c>
      <c r="D6" s="21">
        <v>226</v>
      </c>
      <c r="E6" s="21">
        <v>8</v>
      </c>
      <c r="F6" s="22">
        <v>10</v>
      </c>
      <c r="G6" s="22">
        <v>10</v>
      </c>
      <c r="H6" s="22">
        <v>10</v>
      </c>
      <c r="I6" s="22">
        <v>10</v>
      </c>
      <c r="J6" s="22">
        <v>48</v>
      </c>
      <c r="K6" s="21">
        <v>10</v>
      </c>
      <c r="L6" s="22">
        <v>9</v>
      </c>
      <c r="M6" s="22">
        <v>10</v>
      </c>
      <c r="N6" s="22">
        <v>9</v>
      </c>
      <c r="O6" s="23">
        <v>10</v>
      </c>
      <c r="P6" s="20">
        <v>48</v>
      </c>
      <c r="Q6" s="22">
        <v>5</v>
      </c>
      <c r="R6" s="22"/>
      <c r="T6" s="36">
        <v>3</v>
      </c>
      <c r="U6" s="4" t="s">
        <v>8</v>
      </c>
      <c r="X6" t="s">
        <v>41</v>
      </c>
      <c r="Y6">
        <f>Heidebloem!U20</f>
        <v>1303</v>
      </c>
      <c r="Z6" s="59">
        <f>Heidebloem!V20</f>
        <v>6</v>
      </c>
    </row>
    <row r="7" spans="1:26" x14ac:dyDescent="0.25">
      <c r="A7" s="50">
        <v>4</v>
      </c>
      <c r="B7" s="17" t="s">
        <v>112</v>
      </c>
      <c r="C7" s="50">
        <v>1</v>
      </c>
      <c r="D7" s="21">
        <v>226</v>
      </c>
      <c r="E7" s="21">
        <v>9</v>
      </c>
      <c r="F7" s="12">
        <v>9</v>
      </c>
      <c r="G7" s="12">
        <v>8</v>
      </c>
      <c r="H7" s="12">
        <v>10</v>
      </c>
      <c r="I7" s="12">
        <v>10</v>
      </c>
      <c r="J7" s="22">
        <v>46</v>
      </c>
      <c r="K7" s="21">
        <v>8</v>
      </c>
      <c r="L7" s="12">
        <v>9</v>
      </c>
      <c r="M7" s="12">
        <v>10</v>
      </c>
      <c r="N7" s="12">
        <v>9</v>
      </c>
      <c r="O7" s="23">
        <v>9</v>
      </c>
      <c r="P7" s="20">
        <v>45</v>
      </c>
      <c r="Q7" s="22">
        <v>5</v>
      </c>
      <c r="R7" s="22"/>
      <c r="T7" s="36">
        <v>4</v>
      </c>
      <c r="U7" s="4" t="s">
        <v>9</v>
      </c>
      <c r="X7" t="s">
        <v>40</v>
      </c>
      <c r="Y7">
        <f>'Roos in Bloei'!U20</f>
        <v>1298</v>
      </c>
      <c r="Z7" s="59">
        <f>'Roos in Bloei'!V20</f>
        <v>6</v>
      </c>
    </row>
    <row r="8" spans="1:26" x14ac:dyDescent="0.25">
      <c r="A8" s="50">
        <v>5</v>
      </c>
      <c r="B8" s="17" t="s">
        <v>143</v>
      </c>
      <c r="C8" s="50">
        <v>3</v>
      </c>
      <c r="D8" s="21">
        <v>225</v>
      </c>
      <c r="E8" s="21">
        <v>10</v>
      </c>
      <c r="F8" s="12">
        <v>9</v>
      </c>
      <c r="G8" s="12">
        <v>10</v>
      </c>
      <c r="H8" s="12">
        <v>10</v>
      </c>
      <c r="I8" s="12">
        <v>9</v>
      </c>
      <c r="J8" s="22">
        <v>48</v>
      </c>
      <c r="K8" s="21">
        <v>9</v>
      </c>
      <c r="L8" s="12">
        <v>9</v>
      </c>
      <c r="M8" s="12">
        <v>10</v>
      </c>
      <c r="N8" s="12">
        <v>7</v>
      </c>
      <c r="O8" s="23">
        <v>9</v>
      </c>
      <c r="P8" s="20">
        <v>44</v>
      </c>
      <c r="Q8" s="22">
        <v>4</v>
      </c>
      <c r="R8" s="22"/>
      <c r="T8" s="36">
        <v>5</v>
      </c>
      <c r="U8" s="4" t="s">
        <v>10</v>
      </c>
      <c r="X8" t="s">
        <v>39</v>
      </c>
      <c r="Y8">
        <f>Buitenlust!U20</f>
        <v>1171</v>
      </c>
      <c r="Z8" s="59">
        <f>Buitenlust!V20</f>
        <v>6</v>
      </c>
    </row>
    <row r="9" spans="1:26" ht="15.75" thickBot="1" x14ac:dyDescent="0.3">
      <c r="A9" s="50">
        <v>6</v>
      </c>
      <c r="B9" s="17" t="s">
        <v>198</v>
      </c>
      <c r="C9" s="50">
        <v>4</v>
      </c>
      <c r="D9" s="21">
        <v>224</v>
      </c>
      <c r="E9" s="21">
        <v>10</v>
      </c>
      <c r="F9" s="22">
        <v>9</v>
      </c>
      <c r="G9" s="22">
        <v>9</v>
      </c>
      <c r="H9" s="22">
        <v>10</v>
      </c>
      <c r="I9" s="22">
        <v>10</v>
      </c>
      <c r="J9" s="22">
        <v>48</v>
      </c>
      <c r="K9" s="21">
        <v>10</v>
      </c>
      <c r="L9" s="22">
        <v>9</v>
      </c>
      <c r="M9" s="22">
        <v>9</v>
      </c>
      <c r="N9" s="22">
        <v>10</v>
      </c>
      <c r="O9" s="23">
        <v>10</v>
      </c>
      <c r="P9" s="20">
        <v>48</v>
      </c>
      <c r="Q9" s="22">
        <v>3</v>
      </c>
      <c r="R9" s="22"/>
      <c r="T9" s="37">
        <v>6</v>
      </c>
      <c r="U9" s="6" t="s">
        <v>11</v>
      </c>
    </row>
    <row r="10" spans="1:26" x14ac:dyDescent="0.25">
      <c r="A10" s="50">
        <v>7</v>
      </c>
      <c r="B10" s="17" t="s">
        <v>192</v>
      </c>
      <c r="C10" s="50">
        <v>1</v>
      </c>
      <c r="D10" s="21">
        <v>224</v>
      </c>
      <c r="E10" s="21">
        <v>10</v>
      </c>
      <c r="F10" s="22">
        <v>10</v>
      </c>
      <c r="G10" s="22">
        <v>9</v>
      </c>
      <c r="H10" s="22">
        <v>10</v>
      </c>
      <c r="I10" s="22">
        <v>8</v>
      </c>
      <c r="J10" s="22">
        <v>47</v>
      </c>
      <c r="K10" s="21">
        <v>9</v>
      </c>
      <c r="L10" s="22">
        <v>8</v>
      </c>
      <c r="M10" s="22">
        <v>10</v>
      </c>
      <c r="N10" s="22">
        <v>9</v>
      </c>
      <c r="O10" s="23">
        <v>9</v>
      </c>
      <c r="P10" s="20">
        <v>45</v>
      </c>
      <c r="Q10" s="22">
        <v>1</v>
      </c>
      <c r="R10" s="22"/>
    </row>
    <row r="11" spans="1:26" x14ac:dyDescent="0.25">
      <c r="A11" s="50">
        <v>8</v>
      </c>
      <c r="B11" s="17" t="s">
        <v>162</v>
      </c>
      <c r="C11" s="50">
        <v>1</v>
      </c>
      <c r="D11" s="21">
        <v>224</v>
      </c>
      <c r="E11" s="21">
        <v>9</v>
      </c>
      <c r="F11" s="22">
        <v>10</v>
      </c>
      <c r="G11" s="22">
        <v>9</v>
      </c>
      <c r="H11" s="22">
        <v>10</v>
      </c>
      <c r="I11" s="22">
        <v>9</v>
      </c>
      <c r="J11" s="22">
        <v>47</v>
      </c>
      <c r="K11" s="21">
        <v>10</v>
      </c>
      <c r="L11" s="22">
        <v>8</v>
      </c>
      <c r="M11" s="22">
        <v>9</v>
      </c>
      <c r="N11" s="22">
        <v>9</v>
      </c>
      <c r="O11" s="23">
        <v>7</v>
      </c>
      <c r="P11" s="20">
        <v>43</v>
      </c>
      <c r="Q11" s="22">
        <v>3</v>
      </c>
      <c r="R11" s="22"/>
      <c r="X11" s="39" t="s">
        <v>38</v>
      </c>
      <c r="Y11" s="39" t="s">
        <v>3</v>
      </c>
      <c r="Z11" s="39" t="s">
        <v>113</v>
      </c>
    </row>
    <row r="12" spans="1:26" x14ac:dyDescent="0.25">
      <c r="A12" s="50">
        <v>9</v>
      </c>
      <c r="B12" s="17" t="s">
        <v>201</v>
      </c>
      <c r="C12" s="50">
        <v>4</v>
      </c>
      <c r="D12" s="21">
        <v>223</v>
      </c>
      <c r="E12" s="21">
        <v>10</v>
      </c>
      <c r="F12" s="22">
        <v>10</v>
      </c>
      <c r="G12" s="22">
        <v>6</v>
      </c>
      <c r="H12" s="22">
        <v>10</v>
      </c>
      <c r="I12" s="22">
        <v>10</v>
      </c>
      <c r="J12" s="22">
        <v>46</v>
      </c>
      <c r="K12" s="21">
        <v>10</v>
      </c>
      <c r="L12" s="22">
        <v>7</v>
      </c>
      <c r="M12" s="22">
        <v>7</v>
      </c>
      <c r="N12" s="22">
        <v>9</v>
      </c>
      <c r="O12" s="23">
        <v>9</v>
      </c>
      <c r="P12" s="20">
        <v>42</v>
      </c>
      <c r="Q12" s="22">
        <v>3</v>
      </c>
      <c r="R12" s="22"/>
      <c r="X12" t="s">
        <v>46</v>
      </c>
      <c r="Y12">
        <f>Heideroosje!U21</f>
        <v>1271</v>
      </c>
      <c r="Z12" s="59">
        <f>Heideroosje!V21</f>
        <v>6</v>
      </c>
    </row>
    <row r="13" spans="1:26" x14ac:dyDescent="0.25">
      <c r="A13" s="50">
        <v>10</v>
      </c>
      <c r="B13" s="17" t="s">
        <v>182</v>
      </c>
      <c r="C13" s="50">
        <v>2</v>
      </c>
      <c r="D13" s="21">
        <v>223</v>
      </c>
      <c r="E13" s="21">
        <v>10</v>
      </c>
      <c r="F13" s="12">
        <v>9</v>
      </c>
      <c r="G13" s="12">
        <v>9</v>
      </c>
      <c r="H13" s="12">
        <v>10</v>
      </c>
      <c r="I13" s="12">
        <v>8</v>
      </c>
      <c r="J13" s="22">
        <v>46</v>
      </c>
      <c r="K13" s="21">
        <v>10</v>
      </c>
      <c r="L13" s="12">
        <v>9</v>
      </c>
      <c r="M13" s="12">
        <v>9</v>
      </c>
      <c r="N13" s="12">
        <v>10</v>
      </c>
      <c r="O13" s="23">
        <v>8</v>
      </c>
      <c r="P13" s="20">
        <v>46</v>
      </c>
      <c r="Q13" s="22">
        <v>4</v>
      </c>
      <c r="R13" s="22"/>
      <c r="X13" t="s">
        <v>32</v>
      </c>
      <c r="Y13">
        <f>'Ons Genoegen'!U21</f>
        <v>1248</v>
      </c>
      <c r="Z13" s="59">
        <f>'Ons Genoegen'!V21</f>
        <v>6</v>
      </c>
    </row>
    <row r="14" spans="1:26" x14ac:dyDescent="0.25">
      <c r="A14" s="50">
        <v>11</v>
      </c>
      <c r="B14" s="17" t="s">
        <v>115</v>
      </c>
      <c r="C14" s="50">
        <v>1</v>
      </c>
      <c r="D14" s="21">
        <v>222</v>
      </c>
      <c r="E14" s="21">
        <v>9</v>
      </c>
      <c r="F14" s="12">
        <v>10</v>
      </c>
      <c r="G14" s="12">
        <v>10</v>
      </c>
      <c r="H14" s="12">
        <v>8</v>
      </c>
      <c r="I14" s="12">
        <v>10</v>
      </c>
      <c r="J14" s="22">
        <v>47</v>
      </c>
      <c r="K14" s="21">
        <v>9</v>
      </c>
      <c r="L14" s="12">
        <v>9</v>
      </c>
      <c r="M14" s="12">
        <v>9</v>
      </c>
      <c r="N14" s="12">
        <v>9</v>
      </c>
      <c r="O14" s="23">
        <v>10</v>
      </c>
      <c r="P14" s="20">
        <v>46</v>
      </c>
      <c r="Q14" s="22">
        <v>1</v>
      </c>
      <c r="R14" s="22"/>
      <c r="S14" s="46"/>
      <c r="T14" s="46"/>
      <c r="U14" s="46"/>
      <c r="V14" s="46"/>
      <c r="X14" t="s">
        <v>45</v>
      </c>
      <c r="Y14">
        <f>Heidebloem!U21</f>
        <v>1218</v>
      </c>
      <c r="Z14" s="59">
        <f>Heidebloem!V21</f>
        <v>6</v>
      </c>
    </row>
    <row r="15" spans="1:26" x14ac:dyDescent="0.25">
      <c r="A15" s="50">
        <v>12</v>
      </c>
      <c r="B15" s="17" t="s">
        <v>123</v>
      </c>
      <c r="C15" s="50">
        <v>1</v>
      </c>
      <c r="D15" s="21">
        <v>222</v>
      </c>
      <c r="E15" s="21">
        <v>10</v>
      </c>
      <c r="F15" s="22">
        <v>10</v>
      </c>
      <c r="G15" s="22">
        <v>10</v>
      </c>
      <c r="H15" s="22">
        <v>10</v>
      </c>
      <c r="I15" s="22">
        <v>10</v>
      </c>
      <c r="J15" s="22">
        <v>50</v>
      </c>
      <c r="K15" s="21">
        <v>9</v>
      </c>
      <c r="L15" s="22">
        <v>9</v>
      </c>
      <c r="M15" s="22">
        <v>8</v>
      </c>
      <c r="N15" s="22">
        <v>8</v>
      </c>
      <c r="O15" s="23">
        <v>10</v>
      </c>
      <c r="P15" s="20">
        <v>44</v>
      </c>
      <c r="Q15" s="22">
        <v>5</v>
      </c>
      <c r="R15" s="22"/>
      <c r="S15" s="46"/>
      <c r="T15" s="46"/>
      <c r="U15" s="46"/>
      <c r="V15" s="46"/>
      <c r="X15" t="s">
        <v>44</v>
      </c>
      <c r="Y15">
        <f>'Roos in Bloei'!U21</f>
        <v>1133</v>
      </c>
      <c r="Z15" s="59">
        <f>'Roos in Bloei'!V21</f>
        <v>6</v>
      </c>
    </row>
    <row r="16" spans="1:26" x14ac:dyDescent="0.25">
      <c r="A16" s="50">
        <v>13</v>
      </c>
      <c r="B16" s="17" t="s">
        <v>184</v>
      </c>
      <c r="C16" s="50">
        <v>1</v>
      </c>
      <c r="D16" s="21">
        <v>222</v>
      </c>
      <c r="E16" s="21">
        <v>8</v>
      </c>
      <c r="F16" s="22">
        <v>9</v>
      </c>
      <c r="G16" s="22">
        <v>9</v>
      </c>
      <c r="H16" s="22">
        <v>10</v>
      </c>
      <c r="I16" s="22">
        <v>10</v>
      </c>
      <c r="J16" s="22">
        <v>46</v>
      </c>
      <c r="K16" s="21">
        <v>9</v>
      </c>
      <c r="L16" s="22">
        <v>10</v>
      </c>
      <c r="M16" s="22">
        <v>10</v>
      </c>
      <c r="N16" s="22">
        <v>8</v>
      </c>
      <c r="O16" s="23">
        <v>9</v>
      </c>
      <c r="P16" s="20">
        <v>46</v>
      </c>
      <c r="Q16" s="22">
        <v>4</v>
      </c>
      <c r="R16" s="22"/>
      <c r="S16" s="46"/>
      <c r="T16" s="46"/>
      <c r="U16" s="46"/>
      <c r="V16" s="46"/>
      <c r="X16" t="s">
        <v>43</v>
      </c>
      <c r="Y16">
        <f>Buitenlust!U21</f>
        <v>174</v>
      </c>
      <c r="Z16" s="59">
        <f>Buitenlust!V21</f>
        <v>1</v>
      </c>
    </row>
    <row r="17" spans="1:26" x14ac:dyDescent="0.25">
      <c r="A17" s="50">
        <v>14</v>
      </c>
      <c r="B17" s="17" t="s">
        <v>117</v>
      </c>
      <c r="C17" s="50">
        <v>1</v>
      </c>
      <c r="D17" s="21">
        <v>222</v>
      </c>
      <c r="E17" s="21">
        <v>9</v>
      </c>
      <c r="F17" s="12">
        <v>10</v>
      </c>
      <c r="G17" s="12">
        <v>10</v>
      </c>
      <c r="H17" s="12">
        <v>9</v>
      </c>
      <c r="I17" s="12">
        <v>10</v>
      </c>
      <c r="J17" s="22">
        <v>48</v>
      </c>
      <c r="K17" s="21">
        <v>10</v>
      </c>
      <c r="L17" s="12">
        <v>8</v>
      </c>
      <c r="M17" s="12">
        <v>9</v>
      </c>
      <c r="N17" s="12">
        <v>9</v>
      </c>
      <c r="O17" s="23">
        <v>7</v>
      </c>
      <c r="P17" s="20">
        <v>43</v>
      </c>
      <c r="Q17" s="22">
        <v>1</v>
      </c>
      <c r="R17" s="22"/>
      <c r="S17" s="46"/>
      <c r="T17" s="46"/>
      <c r="U17" s="46"/>
      <c r="V17" s="46"/>
    </row>
    <row r="18" spans="1:26" x14ac:dyDescent="0.25">
      <c r="A18" s="50">
        <v>15</v>
      </c>
      <c r="B18" s="17" t="s">
        <v>193</v>
      </c>
      <c r="C18" s="50">
        <v>3</v>
      </c>
      <c r="D18" s="21">
        <v>221</v>
      </c>
      <c r="E18" s="21">
        <v>9</v>
      </c>
      <c r="F18" s="22">
        <v>9</v>
      </c>
      <c r="G18" s="22">
        <v>10</v>
      </c>
      <c r="H18" s="22">
        <v>10</v>
      </c>
      <c r="I18" s="22">
        <v>9</v>
      </c>
      <c r="J18" s="22">
        <v>47</v>
      </c>
      <c r="K18" s="21">
        <v>8</v>
      </c>
      <c r="L18" s="22">
        <v>10</v>
      </c>
      <c r="M18" s="22">
        <v>9</v>
      </c>
      <c r="N18" s="22">
        <v>10</v>
      </c>
      <c r="O18" s="23">
        <v>9</v>
      </c>
      <c r="P18" s="20">
        <v>46</v>
      </c>
      <c r="Q18" s="22">
        <v>1</v>
      </c>
      <c r="R18" s="22"/>
      <c r="X18" s="39" t="s">
        <v>47</v>
      </c>
      <c r="Y18" s="39" t="s">
        <v>3</v>
      </c>
      <c r="Z18" s="39" t="s">
        <v>113</v>
      </c>
    </row>
    <row r="19" spans="1:26" x14ac:dyDescent="0.25">
      <c r="A19" s="50">
        <v>16</v>
      </c>
      <c r="B19" s="17" t="s">
        <v>122</v>
      </c>
      <c r="C19" s="50">
        <v>1</v>
      </c>
      <c r="D19" s="21">
        <v>221</v>
      </c>
      <c r="E19" s="21">
        <v>10</v>
      </c>
      <c r="F19" s="22">
        <v>10</v>
      </c>
      <c r="G19" s="22">
        <v>8</v>
      </c>
      <c r="H19" s="22">
        <v>10</v>
      </c>
      <c r="I19" s="22">
        <v>9</v>
      </c>
      <c r="J19" s="22">
        <v>47</v>
      </c>
      <c r="K19" s="21">
        <v>10</v>
      </c>
      <c r="L19" s="22">
        <v>10</v>
      </c>
      <c r="M19" s="22">
        <v>8</v>
      </c>
      <c r="N19" s="22">
        <v>10</v>
      </c>
      <c r="O19" s="23">
        <v>9</v>
      </c>
      <c r="P19" s="20">
        <v>47</v>
      </c>
      <c r="Q19" s="22">
        <v>5</v>
      </c>
      <c r="R19" s="22"/>
      <c r="X19" t="s">
        <v>51</v>
      </c>
      <c r="Y19">
        <f>Heideroosje!U22</f>
        <v>1189</v>
      </c>
      <c r="Z19" s="59">
        <f>Heideroosje!V22</f>
        <v>6</v>
      </c>
    </row>
    <row r="20" spans="1:26" x14ac:dyDescent="0.25">
      <c r="A20" s="50">
        <v>17</v>
      </c>
      <c r="B20" s="17" t="s">
        <v>116</v>
      </c>
      <c r="C20" s="50">
        <v>1</v>
      </c>
      <c r="D20" s="21">
        <v>221</v>
      </c>
      <c r="E20" s="21">
        <v>10</v>
      </c>
      <c r="F20" s="12">
        <v>9</v>
      </c>
      <c r="G20" s="12">
        <v>8</v>
      </c>
      <c r="H20" s="12">
        <v>9</v>
      </c>
      <c r="I20" s="12">
        <v>10</v>
      </c>
      <c r="J20" s="22">
        <v>46</v>
      </c>
      <c r="K20" s="21">
        <v>9</v>
      </c>
      <c r="L20" s="12">
        <v>9</v>
      </c>
      <c r="M20" s="12">
        <v>9</v>
      </c>
      <c r="N20" s="12">
        <v>9</v>
      </c>
      <c r="O20" s="23">
        <v>9</v>
      </c>
      <c r="P20" s="20">
        <v>45</v>
      </c>
      <c r="Q20" s="22">
        <v>1</v>
      </c>
      <c r="R20" s="22"/>
      <c r="X20" t="s">
        <v>50</v>
      </c>
      <c r="Y20">
        <f>Heidebloem!U22</f>
        <v>1083</v>
      </c>
      <c r="Z20" s="59">
        <f>Heidebloem!V22</f>
        <v>6</v>
      </c>
    </row>
    <row r="21" spans="1:26" x14ac:dyDescent="0.25">
      <c r="A21" s="50">
        <v>18</v>
      </c>
      <c r="B21" s="17" t="s">
        <v>121</v>
      </c>
      <c r="C21" s="50">
        <v>5</v>
      </c>
      <c r="D21" s="21">
        <v>221</v>
      </c>
      <c r="E21" s="21">
        <v>9</v>
      </c>
      <c r="F21" s="12">
        <v>8</v>
      </c>
      <c r="G21" s="12">
        <v>9</v>
      </c>
      <c r="H21" s="12">
        <v>10</v>
      </c>
      <c r="I21" s="12">
        <v>10</v>
      </c>
      <c r="J21" s="22">
        <v>46</v>
      </c>
      <c r="K21" s="21">
        <v>10</v>
      </c>
      <c r="L21" s="12">
        <v>10</v>
      </c>
      <c r="M21" s="12">
        <v>7</v>
      </c>
      <c r="N21" s="12">
        <v>9</v>
      </c>
      <c r="O21" s="23">
        <v>9</v>
      </c>
      <c r="P21" s="20">
        <v>45</v>
      </c>
      <c r="Q21" s="22">
        <v>5</v>
      </c>
      <c r="R21" s="22"/>
      <c r="X21" t="s">
        <v>33</v>
      </c>
      <c r="Y21">
        <f>'Ons Genoegen'!U22</f>
        <v>659</v>
      </c>
      <c r="Z21" s="59">
        <f>'Ons Genoegen'!V22</f>
        <v>4</v>
      </c>
    </row>
    <row r="22" spans="1:26" x14ac:dyDescent="0.25">
      <c r="A22" s="50">
        <v>19</v>
      </c>
      <c r="B22" s="17" t="s">
        <v>128</v>
      </c>
      <c r="C22" s="50">
        <v>3</v>
      </c>
      <c r="D22" s="21">
        <v>221</v>
      </c>
      <c r="E22" s="21">
        <v>10</v>
      </c>
      <c r="F22" s="22">
        <v>9</v>
      </c>
      <c r="G22" s="22">
        <v>10</v>
      </c>
      <c r="H22" s="22">
        <v>9</v>
      </c>
      <c r="I22" s="22">
        <v>9</v>
      </c>
      <c r="J22" s="22">
        <v>47</v>
      </c>
      <c r="K22" s="21">
        <v>10</v>
      </c>
      <c r="L22" s="22">
        <v>8</v>
      </c>
      <c r="M22" s="22">
        <v>7</v>
      </c>
      <c r="N22" s="22">
        <v>9</v>
      </c>
      <c r="O22" s="23">
        <v>8</v>
      </c>
      <c r="P22" s="20">
        <v>42</v>
      </c>
      <c r="Q22" s="22">
        <v>5</v>
      </c>
      <c r="R22" s="22"/>
      <c r="X22" t="s">
        <v>49</v>
      </c>
      <c r="Y22">
        <f>'Roos in Bloei'!U22</f>
        <v>146</v>
      </c>
      <c r="Z22" s="59">
        <f>'Roos in Bloei'!V22</f>
        <v>1</v>
      </c>
    </row>
    <row r="23" spans="1:26" x14ac:dyDescent="0.25">
      <c r="A23" s="50">
        <v>20</v>
      </c>
      <c r="B23" s="17" t="s">
        <v>118</v>
      </c>
      <c r="C23" s="50">
        <v>1</v>
      </c>
      <c r="D23" s="21">
        <v>220</v>
      </c>
      <c r="E23" s="21">
        <v>10</v>
      </c>
      <c r="F23" s="22">
        <v>10</v>
      </c>
      <c r="G23" s="22">
        <v>8</v>
      </c>
      <c r="H23" s="22">
        <v>10</v>
      </c>
      <c r="I23" s="22">
        <v>9</v>
      </c>
      <c r="J23" s="22">
        <v>47</v>
      </c>
      <c r="K23" s="21">
        <v>9</v>
      </c>
      <c r="L23" s="22">
        <v>6</v>
      </c>
      <c r="M23" s="22">
        <v>8</v>
      </c>
      <c r="N23" s="22">
        <v>9</v>
      </c>
      <c r="O23" s="23">
        <v>7</v>
      </c>
      <c r="P23" s="20">
        <v>39</v>
      </c>
      <c r="Q23" s="22">
        <v>1</v>
      </c>
      <c r="R23" s="22"/>
      <c r="X23" t="s">
        <v>48</v>
      </c>
      <c r="Y23">
        <f>Buitenlust!U22</f>
        <v>0</v>
      </c>
      <c r="Z23" s="59">
        <f>Buitenlust!V22</f>
        <v>0</v>
      </c>
    </row>
    <row r="24" spans="1:26" x14ac:dyDescent="0.25">
      <c r="A24" s="50">
        <v>21</v>
      </c>
      <c r="B24" s="17" t="s">
        <v>173</v>
      </c>
      <c r="C24" s="50">
        <v>5</v>
      </c>
      <c r="D24" s="21">
        <v>217</v>
      </c>
      <c r="E24" s="21">
        <v>10</v>
      </c>
      <c r="F24" s="22">
        <v>9</v>
      </c>
      <c r="G24" s="22">
        <v>9</v>
      </c>
      <c r="H24" s="22">
        <v>9</v>
      </c>
      <c r="I24" s="22">
        <v>9</v>
      </c>
      <c r="J24" s="22">
        <v>46</v>
      </c>
      <c r="K24" s="21">
        <v>10</v>
      </c>
      <c r="L24" s="22">
        <v>9</v>
      </c>
      <c r="M24" s="22">
        <v>9</v>
      </c>
      <c r="N24" s="22">
        <v>9</v>
      </c>
      <c r="O24" s="23">
        <v>9</v>
      </c>
      <c r="P24" s="20">
        <v>46</v>
      </c>
      <c r="Q24" s="22">
        <v>5</v>
      </c>
      <c r="R24" s="22"/>
    </row>
    <row r="25" spans="1:26" x14ac:dyDescent="0.25">
      <c r="A25" s="50">
        <v>22</v>
      </c>
      <c r="B25" s="17" t="s">
        <v>125</v>
      </c>
      <c r="C25" s="50">
        <v>1</v>
      </c>
      <c r="D25" s="21">
        <v>217</v>
      </c>
      <c r="E25" s="21">
        <v>9</v>
      </c>
      <c r="F25" s="22">
        <v>9</v>
      </c>
      <c r="G25" s="22">
        <v>10</v>
      </c>
      <c r="H25" s="22">
        <v>9</v>
      </c>
      <c r="I25" s="22">
        <v>9</v>
      </c>
      <c r="J25" s="22">
        <v>46</v>
      </c>
      <c r="K25" s="21">
        <v>8</v>
      </c>
      <c r="L25" s="22">
        <v>9</v>
      </c>
      <c r="M25" s="22">
        <v>8</v>
      </c>
      <c r="N25" s="22">
        <v>7</v>
      </c>
      <c r="O25" s="23">
        <v>8</v>
      </c>
      <c r="P25" s="20">
        <v>40</v>
      </c>
      <c r="Q25" s="22">
        <v>5</v>
      </c>
      <c r="R25" s="22"/>
      <c r="X25" s="39" t="s">
        <v>52</v>
      </c>
      <c r="Y25" s="39" t="s">
        <v>3</v>
      </c>
      <c r="Z25" s="39" t="s">
        <v>113</v>
      </c>
    </row>
    <row r="26" spans="1:26" x14ac:dyDescent="0.25">
      <c r="A26" s="50">
        <v>23</v>
      </c>
      <c r="B26" s="17" t="s">
        <v>166</v>
      </c>
      <c r="C26" s="50">
        <v>1</v>
      </c>
      <c r="D26" s="21">
        <v>215</v>
      </c>
      <c r="E26" s="21">
        <v>9</v>
      </c>
      <c r="F26" s="22">
        <v>9</v>
      </c>
      <c r="G26" s="22">
        <v>9</v>
      </c>
      <c r="H26" s="22">
        <v>9</v>
      </c>
      <c r="I26" s="22">
        <v>9</v>
      </c>
      <c r="J26" s="22">
        <v>45</v>
      </c>
      <c r="K26" s="21">
        <v>9</v>
      </c>
      <c r="L26" s="22">
        <v>8</v>
      </c>
      <c r="M26" s="22">
        <v>9</v>
      </c>
      <c r="N26" s="22">
        <v>8</v>
      </c>
      <c r="O26" s="23">
        <v>8</v>
      </c>
      <c r="P26" s="20">
        <v>42</v>
      </c>
      <c r="Q26" s="22">
        <v>2</v>
      </c>
      <c r="R26" s="22"/>
      <c r="X26" t="s">
        <v>56</v>
      </c>
      <c r="Y26">
        <f>Heideroosje!U23</f>
        <v>1060</v>
      </c>
      <c r="Z26" s="59">
        <f>Heideroosje!V23</f>
        <v>6</v>
      </c>
    </row>
    <row r="27" spans="1:26" x14ac:dyDescent="0.25">
      <c r="A27" s="50">
        <v>24</v>
      </c>
      <c r="B27" s="17" t="s">
        <v>146</v>
      </c>
      <c r="C27" s="50">
        <v>3</v>
      </c>
      <c r="D27" s="21">
        <v>214</v>
      </c>
      <c r="E27" s="21">
        <v>9</v>
      </c>
      <c r="F27" s="22">
        <v>9</v>
      </c>
      <c r="G27" s="22">
        <v>9</v>
      </c>
      <c r="H27" s="22">
        <v>10</v>
      </c>
      <c r="I27" s="22">
        <v>10</v>
      </c>
      <c r="J27" s="22">
        <v>47</v>
      </c>
      <c r="K27" s="21">
        <v>10</v>
      </c>
      <c r="L27" s="22">
        <v>6</v>
      </c>
      <c r="M27" s="22">
        <v>9</v>
      </c>
      <c r="N27" s="22">
        <v>8</v>
      </c>
      <c r="O27" s="23">
        <v>8</v>
      </c>
      <c r="P27" s="20">
        <v>41</v>
      </c>
      <c r="Q27" s="22">
        <v>4</v>
      </c>
      <c r="R27" s="22"/>
      <c r="X27" t="s">
        <v>55</v>
      </c>
      <c r="Y27">
        <f>Heidebloem!U23</f>
        <v>446</v>
      </c>
      <c r="Z27" s="59">
        <f>Heidebloem!V23</f>
        <v>3</v>
      </c>
    </row>
    <row r="28" spans="1:26" x14ac:dyDescent="0.25">
      <c r="A28" s="50">
        <v>25</v>
      </c>
      <c r="B28" s="17" t="s">
        <v>177</v>
      </c>
      <c r="C28" s="50">
        <v>1</v>
      </c>
      <c r="D28" s="21">
        <v>211</v>
      </c>
      <c r="E28" s="21">
        <v>9</v>
      </c>
      <c r="F28" s="22">
        <v>10</v>
      </c>
      <c r="G28" s="22">
        <v>10</v>
      </c>
      <c r="H28" s="22">
        <v>10</v>
      </c>
      <c r="I28" s="22">
        <v>8</v>
      </c>
      <c r="J28" s="22">
        <v>47</v>
      </c>
      <c r="K28" s="21">
        <v>9</v>
      </c>
      <c r="L28" s="22">
        <v>9</v>
      </c>
      <c r="M28" s="22">
        <v>7</v>
      </c>
      <c r="N28" s="22">
        <v>8</v>
      </c>
      <c r="O28" s="23">
        <v>10</v>
      </c>
      <c r="P28" s="20">
        <v>43</v>
      </c>
      <c r="Q28" s="22">
        <v>5</v>
      </c>
      <c r="R28" s="22"/>
      <c r="X28" t="s">
        <v>34</v>
      </c>
      <c r="Y28">
        <f>'Ons Genoegen'!U23</f>
        <v>0</v>
      </c>
      <c r="Z28" s="59">
        <f>'Ons Genoegen'!V23</f>
        <v>0</v>
      </c>
    </row>
    <row r="29" spans="1:26" x14ac:dyDescent="0.25">
      <c r="A29" s="50">
        <v>26</v>
      </c>
      <c r="B29" s="17" t="s">
        <v>140</v>
      </c>
      <c r="C29" s="50">
        <v>1</v>
      </c>
      <c r="D29" s="21">
        <v>211</v>
      </c>
      <c r="E29" s="21">
        <v>8</v>
      </c>
      <c r="F29" s="22">
        <v>9</v>
      </c>
      <c r="G29" s="22">
        <v>10</v>
      </c>
      <c r="H29" s="22">
        <v>9</v>
      </c>
      <c r="I29" s="22">
        <v>9</v>
      </c>
      <c r="J29" s="22">
        <v>45</v>
      </c>
      <c r="K29" s="21">
        <v>9</v>
      </c>
      <c r="L29" s="22">
        <v>8</v>
      </c>
      <c r="M29" s="22">
        <v>10</v>
      </c>
      <c r="N29" s="22">
        <v>7</v>
      </c>
      <c r="O29" s="23">
        <v>10</v>
      </c>
      <c r="P29" s="20">
        <v>44</v>
      </c>
      <c r="Q29" s="22">
        <v>3</v>
      </c>
      <c r="R29" s="22"/>
      <c r="X29" t="s">
        <v>54</v>
      </c>
      <c r="Y29">
        <f>'Roos in Bloei'!U23</f>
        <v>0</v>
      </c>
      <c r="Z29" s="59">
        <f>'Roos in Bloei'!V23</f>
        <v>0</v>
      </c>
    </row>
    <row r="30" spans="1:26" x14ac:dyDescent="0.25">
      <c r="A30" s="50">
        <v>27</v>
      </c>
      <c r="B30" s="17" t="s">
        <v>124</v>
      </c>
      <c r="C30" s="50">
        <v>3</v>
      </c>
      <c r="D30" s="21">
        <v>211</v>
      </c>
      <c r="E30" s="21">
        <v>8</v>
      </c>
      <c r="F30" s="22">
        <v>10</v>
      </c>
      <c r="G30" s="22">
        <v>10</v>
      </c>
      <c r="H30" s="22">
        <v>8</v>
      </c>
      <c r="I30" s="22">
        <v>9</v>
      </c>
      <c r="J30" s="22">
        <v>45</v>
      </c>
      <c r="K30" s="21">
        <v>7</v>
      </c>
      <c r="L30" s="22">
        <v>10</v>
      </c>
      <c r="M30" s="22">
        <v>9</v>
      </c>
      <c r="N30" s="22">
        <v>8</v>
      </c>
      <c r="O30" s="23">
        <v>9</v>
      </c>
      <c r="P30" s="20">
        <v>43</v>
      </c>
      <c r="Q30" s="22">
        <v>5</v>
      </c>
      <c r="R30" s="22"/>
      <c r="X30" t="s">
        <v>53</v>
      </c>
      <c r="Y30">
        <f>Buitenlust!U23</f>
        <v>0</v>
      </c>
      <c r="Z30" s="59">
        <f>Buitenlust!V23</f>
        <v>0</v>
      </c>
    </row>
    <row r="31" spans="1:26" x14ac:dyDescent="0.25">
      <c r="A31" s="50">
        <v>28</v>
      </c>
      <c r="B31" s="17" t="s">
        <v>180</v>
      </c>
      <c r="C31" s="50">
        <v>3</v>
      </c>
      <c r="D31" s="21">
        <v>210</v>
      </c>
      <c r="E31" s="21">
        <v>10</v>
      </c>
      <c r="F31" s="22">
        <v>8</v>
      </c>
      <c r="G31" s="22">
        <v>9</v>
      </c>
      <c r="H31" s="22">
        <v>10</v>
      </c>
      <c r="I31" s="22">
        <v>10</v>
      </c>
      <c r="J31" s="22">
        <v>47</v>
      </c>
      <c r="K31" s="21">
        <v>10</v>
      </c>
      <c r="L31" s="22">
        <v>8</v>
      </c>
      <c r="M31" s="22">
        <v>9</v>
      </c>
      <c r="N31" s="22">
        <v>10</v>
      </c>
      <c r="O31" s="23">
        <v>10</v>
      </c>
      <c r="P31" s="20">
        <v>47</v>
      </c>
      <c r="Q31" s="22">
        <v>4</v>
      </c>
      <c r="R31" s="22"/>
    </row>
    <row r="32" spans="1:26" x14ac:dyDescent="0.25">
      <c r="A32" s="50">
        <v>29</v>
      </c>
      <c r="B32" s="17" t="s">
        <v>111</v>
      </c>
      <c r="C32" s="50">
        <v>1</v>
      </c>
      <c r="D32" s="21">
        <v>210</v>
      </c>
      <c r="E32" s="21">
        <v>8</v>
      </c>
      <c r="F32" s="22">
        <v>9</v>
      </c>
      <c r="G32" s="22">
        <v>10</v>
      </c>
      <c r="H32" s="22">
        <v>10</v>
      </c>
      <c r="I32" s="22">
        <v>9</v>
      </c>
      <c r="J32" s="22">
        <v>46</v>
      </c>
      <c r="K32" s="21">
        <v>9</v>
      </c>
      <c r="L32" s="22">
        <v>9</v>
      </c>
      <c r="M32" s="22">
        <v>7</v>
      </c>
      <c r="N32" s="22">
        <v>8</v>
      </c>
      <c r="O32" s="23">
        <v>10</v>
      </c>
      <c r="P32" s="20">
        <v>43</v>
      </c>
      <c r="Q32" s="22">
        <v>5</v>
      </c>
      <c r="R32" s="22"/>
      <c r="X32" s="39" t="s">
        <v>57</v>
      </c>
      <c r="Y32" s="39" t="s">
        <v>3</v>
      </c>
      <c r="Z32" s="39" t="s">
        <v>113</v>
      </c>
    </row>
    <row r="33" spans="1:26" x14ac:dyDescent="0.25">
      <c r="A33" s="50">
        <v>30</v>
      </c>
      <c r="B33" s="17" t="s">
        <v>164</v>
      </c>
      <c r="C33" s="50">
        <v>2</v>
      </c>
      <c r="D33" s="21">
        <v>209</v>
      </c>
      <c r="E33" s="21">
        <v>9</v>
      </c>
      <c r="F33" s="22">
        <v>8</v>
      </c>
      <c r="G33" s="22">
        <v>9</v>
      </c>
      <c r="H33" s="22">
        <v>10</v>
      </c>
      <c r="I33" s="22">
        <v>10</v>
      </c>
      <c r="J33" s="22">
        <v>46</v>
      </c>
      <c r="K33" s="21">
        <v>8</v>
      </c>
      <c r="L33" s="22">
        <v>10</v>
      </c>
      <c r="M33" s="22">
        <v>7</v>
      </c>
      <c r="N33" s="22">
        <v>7</v>
      </c>
      <c r="O33" s="23">
        <v>9</v>
      </c>
      <c r="P33" s="20">
        <v>41</v>
      </c>
      <c r="Q33" s="22">
        <v>4</v>
      </c>
      <c r="R33" s="22"/>
      <c r="X33" t="s">
        <v>61</v>
      </c>
      <c r="Y33">
        <f>Heideroosje!U24</f>
        <v>730</v>
      </c>
      <c r="Z33" s="59">
        <f>Heideroosje!V24</f>
        <v>5</v>
      </c>
    </row>
    <row r="34" spans="1:26" x14ac:dyDescent="0.25">
      <c r="A34" s="50">
        <v>31</v>
      </c>
      <c r="B34" s="17" t="s">
        <v>200</v>
      </c>
      <c r="C34" s="50">
        <v>1</v>
      </c>
      <c r="D34" s="20">
        <v>209</v>
      </c>
      <c r="E34" s="21">
        <v>9</v>
      </c>
      <c r="F34" s="22">
        <v>10</v>
      </c>
      <c r="G34" s="22">
        <v>10</v>
      </c>
      <c r="H34" s="22">
        <v>10</v>
      </c>
      <c r="I34" s="22">
        <v>10</v>
      </c>
      <c r="J34" s="23">
        <v>49</v>
      </c>
      <c r="K34" s="21">
        <v>6</v>
      </c>
      <c r="L34" s="22">
        <v>7</v>
      </c>
      <c r="M34" s="22">
        <v>6</v>
      </c>
      <c r="N34" s="22">
        <v>10</v>
      </c>
      <c r="O34" s="23">
        <v>8</v>
      </c>
      <c r="P34" s="20">
        <v>37</v>
      </c>
      <c r="Q34" s="22">
        <v>3</v>
      </c>
      <c r="R34" s="22"/>
      <c r="X34" t="s">
        <v>62</v>
      </c>
      <c r="Y34">
        <f>Heideroosje!U25</f>
        <v>0</v>
      </c>
      <c r="Z34" s="59">
        <f>Heideroosje!V25</f>
        <v>0</v>
      </c>
    </row>
    <row r="35" spans="1:26" x14ac:dyDescent="0.25">
      <c r="A35" s="50">
        <v>32</v>
      </c>
      <c r="B35" s="17" t="s">
        <v>150</v>
      </c>
      <c r="C35" s="50">
        <v>1</v>
      </c>
      <c r="D35" s="20">
        <v>209</v>
      </c>
      <c r="E35" s="21">
        <v>9</v>
      </c>
      <c r="F35" s="12">
        <v>10</v>
      </c>
      <c r="G35" s="12">
        <v>10</v>
      </c>
      <c r="H35" s="12">
        <v>6</v>
      </c>
      <c r="I35" s="12">
        <v>10</v>
      </c>
      <c r="J35" s="23">
        <v>45</v>
      </c>
      <c r="K35" s="21">
        <v>7</v>
      </c>
      <c r="L35" s="12">
        <v>9</v>
      </c>
      <c r="M35" s="12">
        <v>8</v>
      </c>
      <c r="N35" s="12">
        <v>7</v>
      </c>
      <c r="O35" s="23">
        <v>7</v>
      </c>
      <c r="P35" s="20">
        <v>38</v>
      </c>
      <c r="Q35" s="22">
        <v>1</v>
      </c>
      <c r="R35" s="22"/>
      <c r="X35" t="s">
        <v>71</v>
      </c>
      <c r="Y35">
        <f>Heideroosje!U26</f>
        <v>0</v>
      </c>
      <c r="Z35" s="59">
        <f>Heideroosje!V26</f>
        <v>0</v>
      </c>
    </row>
    <row r="36" spans="1:26" x14ac:dyDescent="0.25">
      <c r="A36" s="50">
        <v>33</v>
      </c>
      <c r="B36" s="17" t="s">
        <v>142</v>
      </c>
      <c r="C36" s="50">
        <v>1</v>
      </c>
      <c r="D36" s="20">
        <v>208</v>
      </c>
      <c r="E36" s="21">
        <v>10</v>
      </c>
      <c r="F36" s="22">
        <v>10</v>
      </c>
      <c r="G36" s="22">
        <v>7</v>
      </c>
      <c r="H36" s="22">
        <v>8</v>
      </c>
      <c r="I36" s="22">
        <v>9</v>
      </c>
      <c r="J36" s="23">
        <v>44</v>
      </c>
      <c r="K36" s="21">
        <v>7</v>
      </c>
      <c r="L36" s="22">
        <v>8</v>
      </c>
      <c r="M36" s="22">
        <v>10</v>
      </c>
      <c r="N36" s="22">
        <v>7</v>
      </c>
      <c r="O36" s="23">
        <v>10</v>
      </c>
      <c r="P36" s="20">
        <v>42</v>
      </c>
      <c r="Q36" s="22">
        <v>4</v>
      </c>
      <c r="R36" s="22"/>
      <c r="X36" t="s">
        <v>72</v>
      </c>
      <c r="Y36">
        <f>Heideroosje!U27</f>
        <v>0</v>
      </c>
      <c r="Z36" s="59">
        <f>Heideroosje!V27</f>
        <v>0</v>
      </c>
    </row>
    <row r="37" spans="1:26" x14ac:dyDescent="0.25">
      <c r="A37" s="50">
        <v>34</v>
      </c>
      <c r="B37" s="17" t="s">
        <v>199</v>
      </c>
      <c r="C37" s="50">
        <v>1</v>
      </c>
      <c r="D37" s="20">
        <v>207</v>
      </c>
      <c r="E37" s="21">
        <v>9</v>
      </c>
      <c r="F37" s="22">
        <v>10</v>
      </c>
      <c r="G37" s="22">
        <v>7</v>
      </c>
      <c r="H37" s="22">
        <v>10</v>
      </c>
      <c r="I37" s="22">
        <v>9</v>
      </c>
      <c r="J37" s="23">
        <v>45</v>
      </c>
      <c r="K37" s="21">
        <v>9</v>
      </c>
      <c r="L37" s="22">
        <v>8</v>
      </c>
      <c r="M37" s="22">
        <v>7</v>
      </c>
      <c r="N37" s="22">
        <v>10</v>
      </c>
      <c r="O37" s="23">
        <v>9</v>
      </c>
      <c r="P37" s="20">
        <v>43</v>
      </c>
      <c r="Q37" s="22">
        <v>3</v>
      </c>
      <c r="R37" s="22"/>
      <c r="X37" t="s">
        <v>35</v>
      </c>
      <c r="Y37">
        <f>'Ons Genoegen'!U24</f>
        <v>0</v>
      </c>
      <c r="Z37" s="59">
        <f>'Ons Genoegen'!V24</f>
        <v>0</v>
      </c>
    </row>
    <row r="38" spans="1:26" x14ac:dyDescent="0.25">
      <c r="A38" s="50">
        <v>35</v>
      </c>
      <c r="B38" s="17" t="s">
        <v>202</v>
      </c>
      <c r="C38" s="50">
        <v>1</v>
      </c>
      <c r="D38" s="20">
        <v>207</v>
      </c>
      <c r="E38" s="21">
        <v>9</v>
      </c>
      <c r="F38" s="22">
        <v>10</v>
      </c>
      <c r="G38" s="22">
        <v>7</v>
      </c>
      <c r="H38" s="22">
        <v>9</v>
      </c>
      <c r="I38" s="22">
        <v>9</v>
      </c>
      <c r="J38" s="23">
        <v>44</v>
      </c>
      <c r="K38" s="21">
        <v>10</v>
      </c>
      <c r="L38" s="22">
        <v>6</v>
      </c>
      <c r="M38" s="22">
        <v>9</v>
      </c>
      <c r="N38" s="22">
        <v>10</v>
      </c>
      <c r="O38" s="23">
        <v>6</v>
      </c>
      <c r="P38" s="20">
        <v>41</v>
      </c>
      <c r="Q38" s="22">
        <v>2</v>
      </c>
      <c r="R38" s="22"/>
      <c r="X38" t="s">
        <v>58</v>
      </c>
      <c r="Y38">
        <f>Buitenlust!U24</f>
        <v>0</v>
      </c>
      <c r="Z38" s="59">
        <f>Buitenlust!V24</f>
        <v>0</v>
      </c>
    </row>
    <row r="39" spans="1:26" x14ac:dyDescent="0.25">
      <c r="A39" s="50">
        <v>36</v>
      </c>
      <c r="B39" s="17" t="s">
        <v>154</v>
      </c>
      <c r="C39" s="50">
        <v>1</v>
      </c>
      <c r="D39" s="20">
        <v>205</v>
      </c>
      <c r="E39" s="21">
        <v>8</v>
      </c>
      <c r="F39" s="22">
        <v>9</v>
      </c>
      <c r="G39" s="22">
        <v>10</v>
      </c>
      <c r="H39" s="22">
        <v>7</v>
      </c>
      <c r="I39" s="22">
        <v>10</v>
      </c>
      <c r="J39" s="23">
        <v>44</v>
      </c>
      <c r="K39" s="21">
        <v>7</v>
      </c>
      <c r="L39" s="22">
        <v>9</v>
      </c>
      <c r="M39" s="22">
        <v>8</v>
      </c>
      <c r="N39" s="22">
        <v>7</v>
      </c>
      <c r="O39" s="23">
        <v>7</v>
      </c>
      <c r="P39" s="20">
        <v>38</v>
      </c>
      <c r="Q39" s="22">
        <v>5</v>
      </c>
      <c r="R39" s="22"/>
      <c r="X39" t="s">
        <v>59</v>
      </c>
      <c r="Y39">
        <f>'Roos in Bloei'!U24</f>
        <v>0</v>
      </c>
      <c r="Z39" s="59">
        <f>'Roos in Bloei'!V24</f>
        <v>0</v>
      </c>
    </row>
    <row r="40" spans="1:26" x14ac:dyDescent="0.25">
      <c r="A40" s="50">
        <v>37</v>
      </c>
      <c r="B40" s="17" t="s">
        <v>183</v>
      </c>
      <c r="C40" s="50">
        <v>1</v>
      </c>
      <c r="D40" s="20">
        <v>205</v>
      </c>
      <c r="E40" s="21">
        <v>10</v>
      </c>
      <c r="F40" s="12">
        <v>5</v>
      </c>
      <c r="G40" s="12">
        <v>10</v>
      </c>
      <c r="H40" s="12">
        <v>10</v>
      </c>
      <c r="I40" s="12">
        <v>9</v>
      </c>
      <c r="J40" s="23">
        <v>44</v>
      </c>
      <c r="K40" s="21">
        <v>7</v>
      </c>
      <c r="L40" s="12">
        <v>10</v>
      </c>
      <c r="M40" s="12">
        <v>10</v>
      </c>
      <c r="N40" s="12">
        <v>6</v>
      </c>
      <c r="O40" s="23">
        <v>6</v>
      </c>
      <c r="P40" s="20">
        <v>39</v>
      </c>
      <c r="Q40" s="22">
        <v>4</v>
      </c>
      <c r="R40" s="22"/>
      <c r="X40" t="s">
        <v>60</v>
      </c>
      <c r="Y40">
        <f>Heidebloem!U24</f>
        <v>0</v>
      </c>
      <c r="Z40" s="59">
        <f>Heidebloem!V24</f>
        <v>0</v>
      </c>
    </row>
    <row r="41" spans="1:26" x14ac:dyDescent="0.25">
      <c r="A41" s="50">
        <v>38</v>
      </c>
      <c r="B41" s="17" t="s">
        <v>144</v>
      </c>
      <c r="C41" s="50">
        <v>3</v>
      </c>
      <c r="D41" s="20">
        <v>203</v>
      </c>
      <c r="E41" s="21">
        <v>9</v>
      </c>
      <c r="F41" s="22">
        <v>8</v>
      </c>
      <c r="G41" s="22">
        <v>9</v>
      </c>
      <c r="H41" s="22">
        <v>8</v>
      </c>
      <c r="I41" s="22">
        <v>10</v>
      </c>
      <c r="J41" s="23">
        <v>44</v>
      </c>
      <c r="K41" s="21">
        <v>9</v>
      </c>
      <c r="L41" s="22">
        <v>9</v>
      </c>
      <c r="M41" s="22">
        <v>6</v>
      </c>
      <c r="N41" s="22">
        <v>9</v>
      </c>
      <c r="O41" s="23">
        <v>9</v>
      </c>
      <c r="P41" s="20">
        <v>42</v>
      </c>
      <c r="Q41" s="22">
        <v>4</v>
      </c>
      <c r="R41" s="22"/>
      <c r="X41" s="59" t="s">
        <v>73</v>
      </c>
      <c r="Y41" s="59">
        <f>Heideroosje!U28</f>
        <v>0</v>
      </c>
      <c r="Z41" s="59">
        <f>Heideroosje!V28</f>
        <v>0</v>
      </c>
    </row>
    <row r="42" spans="1:26" x14ac:dyDescent="0.25">
      <c r="A42" s="50">
        <v>39</v>
      </c>
      <c r="B42" s="17" t="s">
        <v>185</v>
      </c>
      <c r="C42" s="50">
        <v>3</v>
      </c>
      <c r="D42" s="20">
        <v>203</v>
      </c>
      <c r="E42" s="21">
        <v>10</v>
      </c>
      <c r="F42" s="12">
        <v>8</v>
      </c>
      <c r="G42" s="12">
        <v>9</v>
      </c>
      <c r="H42" s="12">
        <v>9</v>
      </c>
      <c r="I42" s="12">
        <v>9</v>
      </c>
      <c r="J42" s="23">
        <v>45</v>
      </c>
      <c r="K42" s="21">
        <v>9</v>
      </c>
      <c r="L42" s="12">
        <v>9</v>
      </c>
      <c r="M42" s="12">
        <v>7</v>
      </c>
      <c r="N42" s="12">
        <v>9</v>
      </c>
      <c r="O42" s="23">
        <v>5</v>
      </c>
      <c r="P42" s="20">
        <v>39</v>
      </c>
      <c r="Q42" s="22">
        <v>4</v>
      </c>
      <c r="R42" s="22"/>
      <c r="X42" s="59" t="s">
        <v>74</v>
      </c>
      <c r="Y42" s="59">
        <f>Heideroosje!U29</f>
        <v>0</v>
      </c>
      <c r="Z42" s="59">
        <f>Heideroosje!V29</f>
        <v>0</v>
      </c>
    </row>
    <row r="43" spans="1:26" x14ac:dyDescent="0.25">
      <c r="A43" s="50">
        <v>40</v>
      </c>
      <c r="B43" s="17" t="s">
        <v>139</v>
      </c>
      <c r="C43" s="50">
        <v>3</v>
      </c>
      <c r="D43" s="20">
        <v>202</v>
      </c>
      <c r="E43" s="21">
        <v>9</v>
      </c>
      <c r="F43" s="22">
        <v>9</v>
      </c>
      <c r="G43" s="22">
        <v>7</v>
      </c>
      <c r="H43" s="22">
        <v>10</v>
      </c>
      <c r="I43" s="22">
        <v>10</v>
      </c>
      <c r="J43" s="23">
        <v>45</v>
      </c>
      <c r="K43" s="21">
        <v>9</v>
      </c>
      <c r="L43" s="22">
        <v>9</v>
      </c>
      <c r="M43" s="22">
        <v>7</v>
      </c>
      <c r="N43" s="22">
        <v>9</v>
      </c>
      <c r="O43" s="23">
        <v>9</v>
      </c>
      <c r="P43" s="20">
        <v>43</v>
      </c>
      <c r="Q43" s="22">
        <v>3</v>
      </c>
      <c r="R43" s="22"/>
    </row>
    <row r="44" spans="1:26" x14ac:dyDescent="0.25">
      <c r="A44" s="50">
        <v>41</v>
      </c>
      <c r="B44" s="17" t="s">
        <v>126</v>
      </c>
      <c r="C44" s="50">
        <v>1</v>
      </c>
      <c r="D44" s="20">
        <v>201</v>
      </c>
      <c r="E44" s="21">
        <v>8</v>
      </c>
      <c r="F44" s="22">
        <v>9</v>
      </c>
      <c r="G44" s="22">
        <v>9</v>
      </c>
      <c r="H44" s="22">
        <v>10</v>
      </c>
      <c r="I44" s="22">
        <v>9</v>
      </c>
      <c r="J44" s="23">
        <v>45</v>
      </c>
      <c r="K44" s="21">
        <v>8</v>
      </c>
      <c r="L44" s="22">
        <v>9</v>
      </c>
      <c r="M44" s="22">
        <v>9</v>
      </c>
      <c r="N44" s="22">
        <v>10</v>
      </c>
      <c r="O44" s="23">
        <v>9</v>
      </c>
      <c r="P44" s="20">
        <v>45</v>
      </c>
      <c r="Q44" s="22">
        <v>5</v>
      </c>
      <c r="R44" s="22"/>
    </row>
    <row r="45" spans="1:26" x14ac:dyDescent="0.25">
      <c r="A45" s="50">
        <v>42</v>
      </c>
      <c r="B45" s="17" t="s">
        <v>129</v>
      </c>
      <c r="C45" s="50">
        <v>2</v>
      </c>
      <c r="D45" s="20">
        <v>201</v>
      </c>
      <c r="E45" s="21">
        <v>10</v>
      </c>
      <c r="F45" s="22">
        <v>8</v>
      </c>
      <c r="G45" s="22">
        <v>8</v>
      </c>
      <c r="H45" s="22">
        <v>10</v>
      </c>
      <c r="I45" s="22">
        <v>8</v>
      </c>
      <c r="J45" s="23">
        <v>44</v>
      </c>
      <c r="K45" s="21">
        <v>6</v>
      </c>
      <c r="L45" s="22">
        <v>9</v>
      </c>
      <c r="M45" s="22">
        <v>7</v>
      </c>
      <c r="N45" s="22">
        <v>8</v>
      </c>
      <c r="O45" s="23">
        <v>6</v>
      </c>
      <c r="P45" s="20">
        <v>36</v>
      </c>
      <c r="Q45" s="22">
        <v>5</v>
      </c>
      <c r="R45" s="22"/>
    </row>
    <row r="46" spans="1:26" x14ac:dyDescent="0.25">
      <c r="A46" s="50">
        <v>43</v>
      </c>
      <c r="B46" s="17" t="s">
        <v>188</v>
      </c>
      <c r="C46" s="50">
        <v>3</v>
      </c>
      <c r="D46" s="20">
        <v>200</v>
      </c>
      <c r="E46" s="21">
        <v>8</v>
      </c>
      <c r="F46" s="22">
        <v>10</v>
      </c>
      <c r="G46" s="22">
        <v>10</v>
      </c>
      <c r="H46" s="22">
        <v>9</v>
      </c>
      <c r="I46" s="22">
        <v>10</v>
      </c>
      <c r="J46" s="23">
        <v>47</v>
      </c>
      <c r="K46" s="21">
        <v>8</v>
      </c>
      <c r="L46" s="22">
        <v>10</v>
      </c>
      <c r="M46" s="22">
        <v>10</v>
      </c>
      <c r="N46" s="22">
        <v>9</v>
      </c>
      <c r="O46" s="23">
        <v>10</v>
      </c>
      <c r="P46" s="20">
        <v>47</v>
      </c>
      <c r="Q46" s="22">
        <v>4</v>
      </c>
      <c r="R46" s="22"/>
    </row>
    <row r="47" spans="1:26" x14ac:dyDescent="0.25">
      <c r="A47" s="50">
        <v>44</v>
      </c>
      <c r="B47" s="17" t="s">
        <v>120</v>
      </c>
      <c r="C47" s="50">
        <v>1</v>
      </c>
      <c r="D47" s="20">
        <v>200</v>
      </c>
      <c r="E47" s="21">
        <v>9</v>
      </c>
      <c r="F47" s="22">
        <v>7</v>
      </c>
      <c r="G47" s="22">
        <v>9</v>
      </c>
      <c r="H47" s="22">
        <v>10</v>
      </c>
      <c r="I47" s="22">
        <v>9</v>
      </c>
      <c r="J47" s="23">
        <v>44</v>
      </c>
      <c r="K47" s="21">
        <v>8</v>
      </c>
      <c r="L47" s="22">
        <v>7</v>
      </c>
      <c r="M47" s="22">
        <v>8</v>
      </c>
      <c r="N47" s="18">
        <v>7</v>
      </c>
      <c r="O47" s="23">
        <v>10</v>
      </c>
      <c r="P47" s="20">
        <v>40</v>
      </c>
      <c r="Q47" s="22">
        <v>1</v>
      </c>
      <c r="R47" s="22"/>
    </row>
    <row r="48" spans="1:26" x14ac:dyDescent="0.25">
      <c r="A48" s="50">
        <v>45</v>
      </c>
      <c r="B48" s="17" t="s">
        <v>189</v>
      </c>
      <c r="C48" s="50">
        <v>1</v>
      </c>
      <c r="D48" s="20">
        <v>200</v>
      </c>
      <c r="E48" s="21">
        <v>7</v>
      </c>
      <c r="F48" s="22">
        <v>9</v>
      </c>
      <c r="G48" s="22">
        <v>10</v>
      </c>
      <c r="H48" s="22">
        <v>9</v>
      </c>
      <c r="I48" s="22">
        <v>9</v>
      </c>
      <c r="J48" s="23">
        <v>44</v>
      </c>
      <c r="K48" s="21">
        <v>7</v>
      </c>
      <c r="L48" s="22">
        <v>9</v>
      </c>
      <c r="M48" s="22">
        <v>10</v>
      </c>
      <c r="N48" s="22">
        <v>9</v>
      </c>
      <c r="O48" s="23">
        <v>9</v>
      </c>
      <c r="P48" s="20">
        <v>44</v>
      </c>
      <c r="Q48" s="22">
        <v>1</v>
      </c>
      <c r="R48" s="22"/>
      <c r="U48" s="59"/>
    </row>
    <row r="49" spans="1:21" x14ac:dyDescent="0.25">
      <c r="A49" s="50">
        <v>46</v>
      </c>
      <c r="B49" s="17" t="s">
        <v>127</v>
      </c>
      <c r="C49" s="50">
        <v>3</v>
      </c>
      <c r="D49" s="20">
        <v>199</v>
      </c>
      <c r="E49" s="21">
        <v>8</v>
      </c>
      <c r="F49" s="22">
        <v>10</v>
      </c>
      <c r="G49" s="22">
        <v>9</v>
      </c>
      <c r="H49" s="22">
        <v>7</v>
      </c>
      <c r="I49" s="22">
        <v>9</v>
      </c>
      <c r="J49" s="23">
        <v>43</v>
      </c>
      <c r="K49" s="21">
        <v>6</v>
      </c>
      <c r="L49" s="22">
        <v>9</v>
      </c>
      <c r="M49" s="22">
        <v>5</v>
      </c>
      <c r="N49" s="22">
        <v>9</v>
      </c>
      <c r="O49" s="23">
        <v>9</v>
      </c>
      <c r="P49" s="20">
        <v>38</v>
      </c>
      <c r="Q49" s="22">
        <v>5</v>
      </c>
      <c r="R49" s="22"/>
    </row>
    <row r="50" spans="1:21" x14ac:dyDescent="0.25">
      <c r="A50" s="50">
        <v>47</v>
      </c>
      <c r="B50" s="17" t="s">
        <v>179</v>
      </c>
      <c r="C50" s="50">
        <v>1</v>
      </c>
      <c r="D50" s="20">
        <v>199</v>
      </c>
      <c r="E50" s="21">
        <v>10</v>
      </c>
      <c r="F50" s="22">
        <v>8</v>
      </c>
      <c r="G50" s="22">
        <v>8</v>
      </c>
      <c r="H50" s="22">
        <v>10</v>
      </c>
      <c r="I50" s="22">
        <v>8</v>
      </c>
      <c r="J50" s="23">
        <v>44</v>
      </c>
      <c r="K50" s="21">
        <v>9</v>
      </c>
      <c r="L50" s="22">
        <v>6</v>
      </c>
      <c r="M50" s="22">
        <v>5</v>
      </c>
      <c r="N50" s="22">
        <v>9</v>
      </c>
      <c r="O50" s="23">
        <v>8</v>
      </c>
      <c r="P50" s="20">
        <v>37</v>
      </c>
      <c r="Q50" s="22">
        <v>4</v>
      </c>
      <c r="R50" s="22"/>
    </row>
    <row r="51" spans="1:21" x14ac:dyDescent="0.25">
      <c r="A51" s="50">
        <v>48</v>
      </c>
      <c r="B51" s="17" t="s">
        <v>167</v>
      </c>
      <c r="C51" s="50">
        <v>3</v>
      </c>
      <c r="D51" s="20">
        <v>199</v>
      </c>
      <c r="E51" s="21">
        <v>7</v>
      </c>
      <c r="F51" s="12">
        <v>8</v>
      </c>
      <c r="G51" s="12">
        <v>10</v>
      </c>
      <c r="H51" s="12">
        <v>9</v>
      </c>
      <c r="I51" s="12">
        <v>9</v>
      </c>
      <c r="J51" s="23">
        <v>43</v>
      </c>
      <c r="K51" s="21">
        <v>10</v>
      </c>
      <c r="L51" s="12">
        <v>9</v>
      </c>
      <c r="M51" s="12">
        <v>8</v>
      </c>
      <c r="N51" s="12">
        <v>8</v>
      </c>
      <c r="O51" s="23">
        <v>5</v>
      </c>
      <c r="P51" s="20">
        <v>40</v>
      </c>
      <c r="Q51" s="22">
        <v>4</v>
      </c>
      <c r="R51" s="22"/>
    </row>
    <row r="52" spans="1:21" x14ac:dyDescent="0.25">
      <c r="A52" s="50">
        <v>49</v>
      </c>
      <c r="B52" s="17" t="s">
        <v>119</v>
      </c>
      <c r="C52" s="50">
        <v>1</v>
      </c>
      <c r="D52" s="20">
        <v>198</v>
      </c>
      <c r="E52" s="21">
        <v>7</v>
      </c>
      <c r="F52" s="22">
        <v>9</v>
      </c>
      <c r="G52" s="22">
        <v>9</v>
      </c>
      <c r="H52" s="22">
        <v>9</v>
      </c>
      <c r="I52" s="22">
        <v>8</v>
      </c>
      <c r="J52" s="23">
        <v>42</v>
      </c>
      <c r="K52" s="21">
        <v>7</v>
      </c>
      <c r="L52" s="22">
        <v>5</v>
      </c>
      <c r="M52" s="22">
        <v>9</v>
      </c>
      <c r="N52" s="22">
        <v>8</v>
      </c>
      <c r="O52" s="23">
        <v>10</v>
      </c>
      <c r="P52" s="20">
        <v>39</v>
      </c>
      <c r="Q52" s="22">
        <v>1</v>
      </c>
      <c r="R52" s="22"/>
    </row>
    <row r="53" spans="1:21" x14ac:dyDescent="0.25">
      <c r="A53" s="50">
        <v>50</v>
      </c>
      <c r="B53" s="17" t="s">
        <v>157</v>
      </c>
      <c r="C53" s="50">
        <v>1</v>
      </c>
      <c r="D53" s="20">
        <v>198</v>
      </c>
      <c r="E53" s="21">
        <v>9</v>
      </c>
      <c r="F53" s="22">
        <v>9</v>
      </c>
      <c r="G53" s="22">
        <v>9</v>
      </c>
      <c r="H53" s="22">
        <v>10</v>
      </c>
      <c r="I53" s="22">
        <v>9</v>
      </c>
      <c r="J53" s="23">
        <v>46</v>
      </c>
      <c r="K53" s="21">
        <v>9</v>
      </c>
      <c r="L53" s="22">
        <v>9</v>
      </c>
      <c r="M53" s="22">
        <v>9</v>
      </c>
      <c r="N53" s="22">
        <v>10</v>
      </c>
      <c r="O53" s="23">
        <v>9</v>
      </c>
      <c r="P53" s="20">
        <v>46</v>
      </c>
      <c r="Q53" s="22">
        <v>5</v>
      </c>
      <c r="R53" s="22"/>
    </row>
    <row r="54" spans="1:21" x14ac:dyDescent="0.25">
      <c r="A54" s="50">
        <v>51</v>
      </c>
      <c r="B54" s="17" t="s">
        <v>138</v>
      </c>
      <c r="C54" s="50">
        <v>3</v>
      </c>
      <c r="D54" s="20">
        <v>196</v>
      </c>
      <c r="E54" s="21">
        <v>6</v>
      </c>
      <c r="F54" s="22">
        <v>10</v>
      </c>
      <c r="G54" s="22">
        <v>10</v>
      </c>
      <c r="H54" s="22">
        <v>7</v>
      </c>
      <c r="I54" s="22">
        <v>10</v>
      </c>
      <c r="J54" s="23">
        <v>43</v>
      </c>
      <c r="K54" s="21">
        <v>10</v>
      </c>
      <c r="L54" s="22">
        <v>9</v>
      </c>
      <c r="M54" s="22">
        <v>6</v>
      </c>
      <c r="N54" s="22">
        <v>5</v>
      </c>
      <c r="O54" s="23">
        <v>9</v>
      </c>
      <c r="P54" s="20">
        <v>39</v>
      </c>
      <c r="Q54" s="22">
        <v>2</v>
      </c>
      <c r="R54" s="22"/>
    </row>
    <row r="55" spans="1:21" x14ac:dyDescent="0.25">
      <c r="A55" s="50">
        <v>52</v>
      </c>
      <c r="B55" s="17" t="s">
        <v>137</v>
      </c>
      <c r="C55" s="50">
        <v>3</v>
      </c>
      <c r="D55" s="20">
        <v>195</v>
      </c>
      <c r="E55" s="21">
        <v>10</v>
      </c>
      <c r="F55" s="22">
        <v>10</v>
      </c>
      <c r="G55" s="22">
        <v>10</v>
      </c>
      <c r="H55" s="22">
        <v>9</v>
      </c>
      <c r="I55" s="22">
        <v>8</v>
      </c>
      <c r="J55" s="23">
        <v>47</v>
      </c>
      <c r="K55" s="21">
        <v>6</v>
      </c>
      <c r="L55" s="22">
        <v>6</v>
      </c>
      <c r="M55" s="22">
        <v>7</v>
      </c>
      <c r="N55" s="22">
        <v>8</v>
      </c>
      <c r="O55" s="23">
        <v>8</v>
      </c>
      <c r="P55" s="20">
        <v>35</v>
      </c>
      <c r="Q55" s="22">
        <v>2</v>
      </c>
      <c r="R55" s="22"/>
    </row>
    <row r="56" spans="1:21" x14ac:dyDescent="0.25">
      <c r="A56" s="50">
        <v>53</v>
      </c>
      <c r="B56" s="17" t="s">
        <v>206</v>
      </c>
      <c r="C56" s="50">
        <v>4</v>
      </c>
      <c r="D56" s="20">
        <v>195</v>
      </c>
      <c r="E56" s="21">
        <v>8</v>
      </c>
      <c r="F56" s="22">
        <v>9</v>
      </c>
      <c r="G56" s="22">
        <v>10</v>
      </c>
      <c r="H56" s="22">
        <v>10</v>
      </c>
      <c r="I56" s="22">
        <v>6</v>
      </c>
      <c r="J56" s="23">
        <v>43</v>
      </c>
      <c r="K56" s="21">
        <v>8</v>
      </c>
      <c r="L56" s="22">
        <v>9</v>
      </c>
      <c r="M56" s="22">
        <v>6</v>
      </c>
      <c r="N56" s="22">
        <v>7</v>
      </c>
      <c r="O56" s="23">
        <v>8</v>
      </c>
      <c r="P56" s="20">
        <v>38</v>
      </c>
      <c r="Q56" s="22">
        <v>5</v>
      </c>
      <c r="R56" s="22"/>
    </row>
    <row r="57" spans="1:21" x14ac:dyDescent="0.25">
      <c r="A57" s="50">
        <v>54</v>
      </c>
      <c r="B57" s="17" t="s">
        <v>163</v>
      </c>
      <c r="C57" s="50">
        <v>1</v>
      </c>
      <c r="D57" s="20">
        <v>195</v>
      </c>
      <c r="E57" s="21">
        <v>7</v>
      </c>
      <c r="F57" s="22">
        <v>7</v>
      </c>
      <c r="G57" s="22">
        <v>10</v>
      </c>
      <c r="H57" s="22">
        <v>10</v>
      </c>
      <c r="I57" s="22">
        <v>9</v>
      </c>
      <c r="J57" s="23">
        <v>43</v>
      </c>
      <c r="K57" s="21">
        <v>7</v>
      </c>
      <c r="L57" s="22">
        <v>7</v>
      </c>
      <c r="M57" s="22">
        <v>7</v>
      </c>
      <c r="N57" s="22">
        <v>10</v>
      </c>
      <c r="O57" s="23">
        <v>7</v>
      </c>
      <c r="P57" s="20">
        <v>38</v>
      </c>
      <c r="Q57" s="22">
        <v>5</v>
      </c>
      <c r="R57" s="22"/>
    </row>
    <row r="58" spans="1:21" x14ac:dyDescent="0.25">
      <c r="A58" s="50">
        <v>55</v>
      </c>
      <c r="B58" s="17" t="s">
        <v>161</v>
      </c>
      <c r="C58" s="50">
        <v>1</v>
      </c>
      <c r="D58" s="20">
        <v>193</v>
      </c>
      <c r="E58" s="21">
        <v>7</v>
      </c>
      <c r="F58" s="22">
        <v>7</v>
      </c>
      <c r="G58" s="22">
        <v>9</v>
      </c>
      <c r="H58" s="22">
        <v>10</v>
      </c>
      <c r="I58" s="22">
        <v>8</v>
      </c>
      <c r="J58" s="23">
        <v>41</v>
      </c>
      <c r="K58" s="21">
        <v>7</v>
      </c>
      <c r="L58" s="22">
        <v>7</v>
      </c>
      <c r="M58" s="22">
        <v>9</v>
      </c>
      <c r="N58" s="22">
        <v>10</v>
      </c>
      <c r="O58" s="23">
        <v>8</v>
      </c>
      <c r="P58" s="20">
        <v>41</v>
      </c>
      <c r="Q58" s="22">
        <v>3</v>
      </c>
      <c r="R58" s="22"/>
    </row>
    <row r="59" spans="1:21" x14ac:dyDescent="0.25">
      <c r="A59" s="50">
        <v>56</v>
      </c>
      <c r="B59" s="17" t="s">
        <v>153</v>
      </c>
      <c r="C59" s="20">
        <v>3</v>
      </c>
      <c r="D59" s="20">
        <v>192</v>
      </c>
      <c r="E59" s="21">
        <v>10</v>
      </c>
      <c r="F59" s="22">
        <v>6</v>
      </c>
      <c r="G59" s="22">
        <v>9</v>
      </c>
      <c r="H59" s="22">
        <v>9</v>
      </c>
      <c r="I59" s="22">
        <v>8</v>
      </c>
      <c r="J59" s="23">
        <v>42</v>
      </c>
      <c r="K59" s="21">
        <v>6</v>
      </c>
      <c r="L59" s="22">
        <v>8</v>
      </c>
      <c r="M59" s="22">
        <v>9</v>
      </c>
      <c r="N59" s="22">
        <v>9</v>
      </c>
      <c r="O59" s="23">
        <v>9</v>
      </c>
      <c r="P59" s="20">
        <v>41</v>
      </c>
      <c r="Q59" s="22">
        <v>5</v>
      </c>
      <c r="R59" s="22"/>
      <c r="U59" s="69"/>
    </row>
    <row r="60" spans="1:21" x14ac:dyDescent="0.25">
      <c r="A60" s="50">
        <v>57</v>
      </c>
      <c r="B60" s="17" t="s">
        <v>186</v>
      </c>
      <c r="C60" s="50">
        <v>3</v>
      </c>
      <c r="D60" s="20">
        <v>190</v>
      </c>
      <c r="E60" s="21">
        <v>8</v>
      </c>
      <c r="F60" s="12">
        <v>9</v>
      </c>
      <c r="G60" s="12">
        <v>9</v>
      </c>
      <c r="H60" s="12">
        <v>9</v>
      </c>
      <c r="I60" s="12">
        <v>9</v>
      </c>
      <c r="J60" s="23">
        <v>44</v>
      </c>
      <c r="K60" s="21">
        <v>7</v>
      </c>
      <c r="L60" s="12">
        <v>9</v>
      </c>
      <c r="M60" s="12">
        <v>6</v>
      </c>
      <c r="N60" s="12">
        <v>8</v>
      </c>
      <c r="O60" s="23">
        <v>9</v>
      </c>
      <c r="P60" s="20">
        <v>39</v>
      </c>
      <c r="Q60" s="22">
        <v>4</v>
      </c>
      <c r="R60" s="22"/>
      <c r="U60" s="70"/>
    </row>
    <row r="61" spans="1:21" x14ac:dyDescent="0.25">
      <c r="A61" s="50">
        <v>58</v>
      </c>
      <c r="B61" s="17" t="s">
        <v>196</v>
      </c>
      <c r="C61" s="50">
        <v>3</v>
      </c>
      <c r="D61" s="20">
        <v>189</v>
      </c>
      <c r="E61" s="21">
        <v>10</v>
      </c>
      <c r="F61" s="22">
        <v>8</v>
      </c>
      <c r="G61" s="22">
        <v>7</v>
      </c>
      <c r="H61" s="22">
        <v>9</v>
      </c>
      <c r="I61" s="22">
        <v>7</v>
      </c>
      <c r="J61" s="23">
        <v>41</v>
      </c>
      <c r="K61" s="21">
        <v>6</v>
      </c>
      <c r="L61" s="22">
        <v>8</v>
      </c>
      <c r="M61" s="22">
        <v>7</v>
      </c>
      <c r="N61" s="22">
        <v>9</v>
      </c>
      <c r="O61" s="23">
        <v>9</v>
      </c>
      <c r="P61" s="20">
        <v>39</v>
      </c>
      <c r="Q61" s="22">
        <v>3</v>
      </c>
      <c r="R61" s="22"/>
      <c r="U61" s="70"/>
    </row>
    <row r="62" spans="1:21" x14ac:dyDescent="0.25">
      <c r="A62" s="50">
        <v>59</v>
      </c>
      <c r="B62" s="17" t="s">
        <v>194</v>
      </c>
      <c r="C62" s="50">
        <v>2</v>
      </c>
      <c r="D62" s="20">
        <v>188</v>
      </c>
      <c r="E62" s="21">
        <v>7</v>
      </c>
      <c r="F62" s="22">
        <v>10</v>
      </c>
      <c r="G62" s="22">
        <v>8</v>
      </c>
      <c r="H62" s="22">
        <v>8</v>
      </c>
      <c r="I62" s="22">
        <v>8</v>
      </c>
      <c r="J62" s="23">
        <v>41</v>
      </c>
      <c r="K62" s="21">
        <v>8</v>
      </c>
      <c r="L62" s="22">
        <v>6</v>
      </c>
      <c r="M62" s="22">
        <v>9</v>
      </c>
      <c r="N62" s="22">
        <v>7</v>
      </c>
      <c r="O62" s="23">
        <v>4</v>
      </c>
      <c r="P62" s="20">
        <v>34</v>
      </c>
      <c r="Q62" s="22">
        <v>1</v>
      </c>
      <c r="R62" s="22"/>
      <c r="U62" s="70"/>
    </row>
    <row r="63" spans="1:21" x14ac:dyDescent="0.25">
      <c r="A63" s="50">
        <v>60</v>
      </c>
      <c r="B63" s="17" t="s">
        <v>195</v>
      </c>
      <c r="C63" s="50">
        <v>1</v>
      </c>
      <c r="D63" s="20">
        <v>187</v>
      </c>
      <c r="E63" s="21">
        <v>9</v>
      </c>
      <c r="F63" s="12">
        <v>10</v>
      </c>
      <c r="G63" s="12">
        <v>6</v>
      </c>
      <c r="H63" s="12">
        <v>7</v>
      </c>
      <c r="I63" s="12">
        <v>8</v>
      </c>
      <c r="J63" s="23">
        <v>40</v>
      </c>
      <c r="K63" s="21">
        <v>7</v>
      </c>
      <c r="L63" s="12">
        <v>7</v>
      </c>
      <c r="M63" s="12">
        <v>10</v>
      </c>
      <c r="N63" s="12">
        <v>9</v>
      </c>
      <c r="O63" s="23">
        <v>5</v>
      </c>
      <c r="P63" s="20">
        <v>38</v>
      </c>
      <c r="Q63" s="22">
        <v>3</v>
      </c>
      <c r="R63" s="22"/>
      <c r="U63" s="70"/>
    </row>
    <row r="64" spans="1:21" x14ac:dyDescent="0.25">
      <c r="A64" s="50">
        <v>61</v>
      </c>
      <c r="B64" s="17" t="s">
        <v>197</v>
      </c>
      <c r="C64" s="50">
        <v>1</v>
      </c>
      <c r="D64" s="20">
        <v>185</v>
      </c>
      <c r="E64" s="21">
        <v>8</v>
      </c>
      <c r="F64" s="22">
        <v>7</v>
      </c>
      <c r="G64" s="22">
        <v>10</v>
      </c>
      <c r="H64" s="22">
        <v>9</v>
      </c>
      <c r="I64" s="22">
        <v>8</v>
      </c>
      <c r="J64" s="23">
        <v>42</v>
      </c>
      <c r="K64" s="21">
        <v>8</v>
      </c>
      <c r="L64" s="22">
        <v>8</v>
      </c>
      <c r="M64" s="22">
        <v>7</v>
      </c>
      <c r="N64" s="22">
        <v>9</v>
      </c>
      <c r="O64" s="23">
        <v>8</v>
      </c>
      <c r="P64" s="20">
        <v>40</v>
      </c>
      <c r="Q64" s="22">
        <v>3</v>
      </c>
      <c r="R64" s="22"/>
      <c r="U64" s="70"/>
    </row>
    <row r="65" spans="1:21" x14ac:dyDescent="0.25">
      <c r="A65" s="50">
        <v>62</v>
      </c>
      <c r="B65" s="17" t="s">
        <v>145</v>
      </c>
      <c r="C65" s="50">
        <v>1</v>
      </c>
      <c r="D65" s="20">
        <v>185</v>
      </c>
      <c r="E65" s="21">
        <v>10</v>
      </c>
      <c r="F65" s="22">
        <v>6</v>
      </c>
      <c r="G65" s="22">
        <v>9</v>
      </c>
      <c r="H65" s="22">
        <v>9</v>
      </c>
      <c r="I65" s="22">
        <v>9</v>
      </c>
      <c r="J65" s="23">
        <v>43</v>
      </c>
      <c r="K65" s="21">
        <v>7</v>
      </c>
      <c r="L65" s="22">
        <v>8</v>
      </c>
      <c r="M65" s="22">
        <v>6</v>
      </c>
      <c r="N65" s="22">
        <v>9</v>
      </c>
      <c r="O65" s="23">
        <v>7</v>
      </c>
      <c r="P65" s="20">
        <v>37</v>
      </c>
      <c r="Q65" s="22">
        <v>4</v>
      </c>
      <c r="R65" s="22"/>
      <c r="U65" s="70"/>
    </row>
    <row r="66" spans="1:21" x14ac:dyDescent="0.25">
      <c r="A66" s="50">
        <v>63</v>
      </c>
      <c r="B66" s="17" t="s">
        <v>171</v>
      </c>
      <c r="C66" s="50">
        <v>3</v>
      </c>
      <c r="D66" s="20">
        <v>183</v>
      </c>
      <c r="E66" s="21">
        <v>10</v>
      </c>
      <c r="F66" s="22">
        <v>7</v>
      </c>
      <c r="G66" s="22">
        <v>7</v>
      </c>
      <c r="H66" s="22">
        <v>8</v>
      </c>
      <c r="I66" s="22">
        <v>10</v>
      </c>
      <c r="J66" s="23">
        <v>42</v>
      </c>
      <c r="K66" s="21">
        <v>8</v>
      </c>
      <c r="L66" s="22">
        <v>7</v>
      </c>
      <c r="M66" s="22">
        <v>6</v>
      </c>
      <c r="N66" s="22">
        <v>7</v>
      </c>
      <c r="O66" s="23">
        <v>6</v>
      </c>
      <c r="P66" s="20">
        <v>34</v>
      </c>
      <c r="Q66" s="22">
        <v>2</v>
      </c>
      <c r="R66" s="22"/>
    </row>
    <row r="67" spans="1:21" x14ac:dyDescent="0.25">
      <c r="A67" s="50">
        <v>64</v>
      </c>
      <c r="B67" s="17" t="s">
        <v>147</v>
      </c>
      <c r="C67" s="50">
        <v>1</v>
      </c>
      <c r="D67" s="20">
        <v>181</v>
      </c>
      <c r="E67" s="21">
        <v>6</v>
      </c>
      <c r="F67" s="22">
        <v>8</v>
      </c>
      <c r="G67" s="22">
        <v>9</v>
      </c>
      <c r="H67" s="22">
        <v>10</v>
      </c>
      <c r="I67" s="22">
        <v>8</v>
      </c>
      <c r="J67" s="23">
        <v>41</v>
      </c>
      <c r="K67" s="21">
        <v>6</v>
      </c>
      <c r="L67" s="22">
        <v>8</v>
      </c>
      <c r="M67" s="22">
        <v>9</v>
      </c>
      <c r="N67" s="22">
        <v>10</v>
      </c>
      <c r="O67" s="23">
        <v>8</v>
      </c>
      <c r="P67" s="20">
        <v>41</v>
      </c>
      <c r="Q67" s="22">
        <v>4</v>
      </c>
      <c r="R67" s="22"/>
    </row>
    <row r="68" spans="1:21" x14ac:dyDescent="0.25">
      <c r="A68" s="50">
        <v>65</v>
      </c>
      <c r="B68" s="17" t="s">
        <v>132</v>
      </c>
      <c r="C68" s="50">
        <v>1</v>
      </c>
      <c r="D68" s="20">
        <v>179</v>
      </c>
      <c r="E68" s="21">
        <v>8</v>
      </c>
      <c r="F68" s="22">
        <v>8</v>
      </c>
      <c r="G68" s="22">
        <v>7</v>
      </c>
      <c r="H68" s="22">
        <v>9</v>
      </c>
      <c r="I68" s="22">
        <v>6</v>
      </c>
      <c r="J68" s="23">
        <v>38</v>
      </c>
      <c r="K68" s="21">
        <v>8</v>
      </c>
      <c r="L68" s="22">
        <v>9</v>
      </c>
      <c r="M68" s="22">
        <v>8</v>
      </c>
      <c r="N68" s="22">
        <v>5</v>
      </c>
      <c r="O68" s="23">
        <v>7</v>
      </c>
      <c r="P68" s="20">
        <v>37</v>
      </c>
      <c r="Q68" s="22">
        <v>5</v>
      </c>
      <c r="R68" s="22"/>
    </row>
    <row r="69" spans="1:21" x14ac:dyDescent="0.25">
      <c r="A69" s="50">
        <v>66</v>
      </c>
      <c r="B69" s="17" t="s">
        <v>190</v>
      </c>
      <c r="C69" s="50">
        <v>1</v>
      </c>
      <c r="D69" s="20">
        <v>179</v>
      </c>
      <c r="E69" s="21">
        <v>10</v>
      </c>
      <c r="F69" s="22">
        <v>7</v>
      </c>
      <c r="G69" s="22">
        <v>10</v>
      </c>
      <c r="H69" s="22">
        <v>9</v>
      </c>
      <c r="I69" s="22">
        <v>7</v>
      </c>
      <c r="J69" s="23">
        <v>43</v>
      </c>
      <c r="K69" s="21">
        <v>9</v>
      </c>
      <c r="L69" s="22">
        <v>6</v>
      </c>
      <c r="M69" s="22">
        <v>9</v>
      </c>
      <c r="N69" s="22"/>
      <c r="O69" s="23">
        <v>4</v>
      </c>
      <c r="P69" s="20">
        <v>28</v>
      </c>
      <c r="Q69" s="22">
        <v>1</v>
      </c>
      <c r="R69" s="22"/>
    </row>
    <row r="70" spans="1:21" x14ac:dyDescent="0.25">
      <c r="A70" s="50">
        <v>67</v>
      </c>
      <c r="B70" s="107" t="s">
        <v>151</v>
      </c>
      <c r="C70" s="50">
        <v>1</v>
      </c>
      <c r="D70" s="20">
        <v>177</v>
      </c>
      <c r="E70" s="21">
        <v>10</v>
      </c>
      <c r="F70" s="22">
        <v>6</v>
      </c>
      <c r="G70" s="22">
        <v>9</v>
      </c>
      <c r="H70" s="22">
        <v>9</v>
      </c>
      <c r="I70" s="22">
        <v>9</v>
      </c>
      <c r="J70" s="23">
        <v>43</v>
      </c>
      <c r="K70" s="21">
        <v>3</v>
      </c>
      <c r="L70" s="22">
        <v>5</v>
      </c>
      <c r="M70" s="22">
        <v>7</v>
      </c>
      <c r="N70" s="22">
        <v>8</v>
      </c>
      <c r="O70" s="23">
        <v>10</v>
      </c>
      <c r="P70" s="20">
        <v>33</v>
      </c>
      <c r="Q70" s="22">
        <v>3</v>
      </c>
      <c r="R70" s="22"/>
    </row>
    <row r="71" spans="1:21" x14ac:dyDescent="0.25">
      <c r="A71" s="50">
        <v>68</v>
      </c>
      <c r="B71" s="17" t="s">
        <v>170</v>
      </c>
      <c r="C71" s="50">
        <v>1</v>
      </c>
      <c r="D71" s="20">
        <v>176</v>
      </c>
      <c r="E71" s="21">
        <v>9</v>
      </c>
      <c r="F71" s="22">
        <v>9</v>
      </c>
      <c r="G71" s="22">
        <v>8</v>
      </c>
      <c r="H71" s="22">
        <v>8</v>
      </c>
      <c r="I71" s="22">
        <v>10</v>
      </c>
      <c r="J71" s="23">
        <v>44</v>
      </c>
      <c r="K71" s="21">
        <v>9</v>
      </c>
      <c r="L71" s="22">
        <v>7</v>
      </c>
      <c r="M71" s="22">
        <v>9</v>
      </c>
      <c r="N71" s="22">
        <v>9</v>
      </c>
      <c r="O71" s="23">
        <v>8</v>
      </c>
      <c r="P71" s="20">
        <v>42</v>
      </c>
      <c r="Q71" s="22">
        <v>5</v>
      </c>
      <c r="R71" s="22"/>
    </row>
    <row r="72" spans="1:21" x14ac:dyDescent="0.25">
      <c r="A72" s="50">
        <v>69</v>
      </c>
      <c r="B72" s="17" t="s">
        <v>158</v>
      </c>
      <c r="C72" s="50">
        <v>3</v>
      </c>
      <c r="D72" s="20">
        <v>175</v>
      </c>
      <c r="E72" s="21">
        <v>10</v>
      </c>
      <c r="F72" s="22">
        <v>3</v>
      </c>
      <c r="G72" s="22">
        <v>9</v>
      </c>
      <c r="H72" s="22">
        <v>10</v>
      </c>
      <c r="I72" s="22">
        <v>9</v>
      </c>
      <c r="J72" s="23">
        <v>41</v>
      </c>
      <c r="K72" s="21">
        <v>6</v>
      </c>
      <c r="L72" s="22">
        <v>10</v>
      </c>
      <c r="M72" s="22">
        <v>7</v>
      </c>
      <c r="N72" s="22">
        <v>5</v>
      </c>
      <c r="O72" s="23">
        <v>7</v>
      </c>
      <c r="P72" s="20">
        <v>35</v>
      </c>
      <c r="Q72" s="22">
        <v>2</v>
      </c>
      <c r="R72" s="22"/>
    </row>
    <row r="73" spans="1:21" x14ac:dyDescent="0.25">
      <c r="A73" s="50">
        <v>70</v>
      </c>
      <c r="B73" s="17" t="s">
        <v>203</v>
      </c>
      <c r="C73" s="50">
        <v>1</v>
      </c>
      <c r="D73" s="20">
        <v>174</v>
      </c>
      <c r="E73" s="21">
        <v>10</v>
      </c>
      <c r="F73" s="22">
        <v>5</v>
      </c>
      <c r="G73" s="22">
        <v>7</v>
      </c>
      <c r="H73" s="22">
        <v>7</v>
      </c>
      <c r="I73" s="22">
        <v>8</v>
      </c>
      <c r="J73" s="23">
        <v>37</v>
      </c>
      <c r="K73" s="21">
        <v>6</v>
      </c>
      <c r="L73" s="22">
        <v>4</v>
      </c>
      <c r="M73" s="22">
        <v>4</v>
      </c>
      <c r="N73" s="22">
        <v>9</v>
      </c>
      <c r="O73" s="23">
        <v>5</v>
      </c>
      <c r="P73" s="20">
        <v>28</v>
      </c>
      <c r="Q73" s="22">
        <v>2</v>
      </c>
      <c r="R73" s="22"/>
    </row>
    <row r="74" spans="1:21" x14ac:dyDescent="0.25">
      <c r="A74" s="50">
        <v>71</v>
      </c>
      <c r="B74" s="17" t="s">
        <v>176</v>
      </c>
      <c r="C74" s="50">
        <v>2</v>
      </c>
      <c r="D74" s="20">
        <v>173</v>
      </c>
      <c r="E74" s="21">
        <v>7</v>
      </c>
      <c r="F74" s="22">
        <v>7</v>
      </c>
      <c r="G74" s="22">
        <v>9</v>
      </c>
      <c r="H74" s="22">
        <v>7</v>
      </c>
      <c r="I74" s="22">
        <v>9</v>
      </c>
      <c r="J74" s="23">
        <v>39</v>
      </c>
      <c r="K74" s="21">
        <v>4</v>
      </c>
      <c r="L74" s="22">
        <v>7</v>
      </c>
      <c r="M74" s="22">
        <v>9</v>
      </c>
      <c r="N74" s="22">
        <v>10</v>
      </c>
      <c r="O74" s="23">
        <v>7</v>
      </c>
      <c r="P74" s="20">
        <v>37</v>
      </c>
      <c r="Q74" s="22">
        <v>5</v>
      </c>
      <c r="R74" s="22"/>
    </row>
    <row r="75" spans="1:21" x14ac:dyDescent="0.25">
      <c r="A75" s="50">
        <v>72</v>
      </c>
      <c r="B75" s="17" t="s">
        <v>169</v>
      </c>
      <c r="C75" s="50">
        <v>3</v>
      </c>
      <c r="D75" s="20">
        <v>171</v>
      </c>
      <c r="E75" s="21">
        <v>8</v>
      </c>
      <c r="F75" s="12">
        <v>9</v>
      </c>
      <c r="G75" s="12">
        <v>8</v>
      </c>
      <c r="H75" s="12">
        <v>9</v>
      </c>
      <c r="I75" s="12">
        <v>6</v>
      </c>
      <c r="J75" s="23">
        <v>40</v>
      </c>
      <c r="K75" s="21">
        <v>8</v>
      </c>
      <c r="L75" s="12">
        <v>9</v>
      </c>
      <c r="M75" s="12">
        <v>8</v>
      </c>
      <c r="N75" s="12">
        <v>9</v>
      </c>
      <c r="O75" s="23">
        <v>6</v>
      </c>
      <c r="P75" s="20">
        <v>40</v>
      </c>
      <c r="Q75" s="22">
        <v>5</v>
      </c>
      <c r="R75" s="22"/>
    </row>
    <row r="76" spans="1:21" x14ac:dyDescent="0.25">
      <c r="A76" s="50">
        <v>73</v>
      </c>
      <c r="B76" s="17" t="s">
        <v>204</v>
      </c>
      <c r="C76" s="50">
        <v>1</v>
      </c>
      <c r="D76" s="20">
        <v>169</v>
      </c>
      <c r="E76" s="21">
        <v>8</v>
      </c>
      <c r="F76" s="12">
        <v>6</v>
      </c>
      <c r="G76" s="12">
        <v>4</v>
      </c>
      <c r="H76" s="12">
        <v>10</v>
      </c>
      <c r="I76" s="12">
        <v>7</v>
      </c>
      <c r="J76" s="23">
        <v>35</v>
      </c>
      <c r="K76" s="21">
        <v>7</v>
      </c>
      <c r="L76" s="12">
        <v>6</v>
      </c>
      <c r="M76" s="12">
        <v>7</v>
      </c>
      <c r="N76" s="12">
        <v>9</v>
      </c>
      <c r="O76" s="23">
        <v>5</v>
      </c>
      <c r="P76" s="20">
        <v>34</v>
      </c>
      <c r="Q76" s="22">
        <v>5</v>
      </c>
      <c r="R76" s="22"/>
    </row>
    <row r="77" spans="1:21" x14ac:dyDescent="0.25">
      <c r="A77" s="50">
        <v>74</v>
      </c>
      <c r="B77" s="17" t="s">
        <v>165</v>
      </c>
      <c r="C77" s="50">
        <v>3</v>
      </c>
      <c r="D77" s="20">
        <v>165</v>
      </c>
      <c r="E77" s="21">
        <v>8</v>
      </c>
      <c r="F77" s="22">
        <v>8</v>
      </c>
      <c r="G77" s="22">
        <v>7</v>
      </c>
      <c r="H77" s="22">
        <v>9</v>
      </c>
      <c r="I77" s="22">
        <v>8</v>
      </c>
      <c r="J77" s="23">
        <v>40</v>
      </c>
      <c r="K77" s="21">
        <v>8</v>
      </c>
      <c r="L77" s="22">
        <v>8</v>
      </c>
      <c r="M77" s="22">
        <v>7</v>
      </c>
      <c r="N77" s="22">
        <v>9</v>
      </c>
      <c r="O77" s="23">
        <v>8</v>
      </c>
      <c r="P77" s="20">
        <v>40</v>
      </c>
      <c r="Q77" s="22">
        <v>4</v>
      </c>
      <c r="R77" s="22"/>
    </row>
    <row r="78" spans="1:21" x14ac:dyDescent="0.25">
      <c r="A78" s="50">
        <v>75</v>
      </c>
      <c r="B78" s="17" t="s">
        <v>187</v>
      </c>
      <c r="C78" s="50">
        <v>1</v>
      </c>
      <c r="D78" s="20">
        <v>163</v>
      </c>
      <c r="E78" s="21">
        <v>8</v>
      </c>
      <c r="F78" s="22">
        <v>10</v>
      </c>
      <c r="G78" s="22">
        <v>8</v>
      </c>
      <c r="H78" s="22">
        <v>9</v>
      </c>
      <c r="I78" s="22">
        <v>8</v>
      </c>
      <c r="J78" s="23">
        <v>43</v>
      </c>
      <c r="K78" s="21">
        <v>8</v>
      </c>
      <c r="L78" s="22">
        <v>6</v>
      </c>
      <c r="M78" s="22">
        <v>5</v>
      </c>
      <c r="N78" s="22">
        <v>8</v>
      </c>
      <c r="O78" s="23">
        <v>3</v>
      </c>
      <c r="P78" s="20">
        <v>30</v>
      </c>
      <c r="Q78" s="22">
        <v>4</v>
      </c>
      <c r="R78" s="22"/>
    </row>
    <row r="79" spans="1:21" x14ac:dyDescent="0.25">
      <c r="A79" s="50">
        <v>76</v>
      </c>
      <c r="B79" s="17" t="s">
        <v>172</v>
      </c>
      <c r="C79" s="50">
        <v>3</v>
      </c>
      <c r="D79" s="20">
        <v>160</v>
      </c>
      <c r="E79" s="21">
        <v>10</v>
      </c>
      <c r="F79" s="22">
        <v>6</v>
      </c>
      <c r="G79" s="22">
        <v>4</v>
      </c>
      <c r="H79" s="22">
        <v>7</v>
      </c>
      <c r="I79" s="22">
        <v>7</v>
      </c>
      <c r="J79" s="23">
        <v>34</v>
      </c>
      <c r="K79" s="21">
        <v>9</v>
      </c>
      <c r="L79" s="22">
        <v>9</v>
      </c>
      <c r="M79" s="22">
        <v>6</v>
      </c>
      <c r="N79" s="22">
        <v>3</v>
      </c>
      <c r="O79" s="23">
        <v>7</v>
      </c>
      <c r="P79" s="20">
        <v>34</v>
      </c>
      <c r="Q79" s="22">
        <v>4</v>
      </c>
      <c r="R79" s="22"/>
    </row>
    <row r="80" spans="1:21" x14ac:dyDescent="0.25">
      <c r="A80" s="50">
        <v>77</v>
      </c>
      <c r="B80" s="17" t="s">
        <v>181</v>
      </c>
      <c r="C80" s="50">
        <v>1</v>
      </c>
      <c r="D80" s="20">
        <v>160</v>
      </c>
      <c r="E80" s="21">
        <v>5</v>
      </c>
      <c r="F80" s="22">
        <v>6</v>
      </c>
      <c r="G80" s="22">
        <v>6</v>
      </c>
      <c r="H80" s="22">
        <v>9</v>
      </c>
      <c r="I80" s="22">
        <v>9</v>
      </c>
      <c r="J80" s="23">
        <v>35</v>
      </c>
      <c r="K80" s="21">
        <v>7</v>
      </c>
      <c r="L80" s="22"/>
      <c r="M80" s="22">
        <v>8</v>
      </c>
      <c r="N80" s="22">
        <v>8</v>
      </c>
      <c r="O80" s="23">
        <v>5</v>
      </c>
      <c r="P80" s="20">
        <v>28</v>
      </c>
      <c r="Q80" s="22">
        <v>4</v>
      </c>
      <c r="R80" s="22"/>
    </row>
    <row r="81" spans="1:18" x14ac:dyDescent="0.25">
      <c r="A81" s="50">
        <v>78</v>
      </c>
      <c r="B81" s="17" t="s">
        <v>191</v>
      </c>
      <c r="C81" s="50">
        <v>2</v>
      </c>
      <c r="D81" s="20">
        <v>156</v>
      </c>
      <c r="E81" s="21">
        <v>3</v>
      </c>
      <c r="F81" s="22">
        <v>9</v>
      </c>
      <c r="G81" s="22">
        <v>8</v>
      </c>
      <c r="H81" s="22">
        <v>9</v>
      </c>
      <c r="I81" s="22">
        <v>8</v>
      </c>
      <c r="J81" s="23">
        <v>37</v>
      </c>
      <c r="K81" s="21">
        <v>8</v>
      </c>
      <c r="L81" s="22"/>
      <c r="M81" s="22">
        <v>7</v>
      </c>
      <c r="N81" s="22">
        <v>8</v>
      </c>
      <c r="O81" s="23">
        <v>5</v>
      </c>
      <c r="P81" s="20">
        <v>28</v>
      </c>
      <c r="Q81" s="22">
        <v>1</v>
      </c>
      <c r="R81" s="22"/>
    </row>
    <row r="82" spans="1:18" x14ac:dyDescent="0.25">
      <c r="A82" s="50">
        <v>79</v>
      </c>
      <c r="B82" s="17" t="s">
        <v>131</v>
      </c>
      <c r="C82" s="50">
        <v>2</v>
      </c>
      <c r="D82" s="20">
        <v>151</v>
      </c>
      <c r="E82" s="21">
        <v>6</v>
      </c>
      <c r="F82" s="22">
        <v>8</v>
      </c>
      <c r="G82" s="22">
        <v>7</v>
      </c>
      <c r="H82" s="22">
        <v>7</v>
      </c>
      <c r="I82" s="22">
        <v>6</v>
      </c>
      <c r="J82" s="23">
        <v>34</v>
      </c>
      <c r="K82" s="21">
        <v>6</v>
      </c>
      <c r="L82" s="22">
        <v>8</v>
      </c>
      <c r="M82" s="22">
        <v>7</v>
      </c>
      <c r="N82" s="22">
        <v>7</v>
      </c>
      <c r="O82" s="23">
        <v>6</v>
      </c>
      <c r="P82" s="20">
        <v>34</v>
      </c>
      <c r="Q82" s="22">
        <v>5</v>
      </c>
      <c r="R82" s="22"/>
    </row>
    <row r="83" spans="1:18" x14ac:dyDescent="0.25">
      <c r="A83" s="50">
        <v>80</v>
      </c>
      <c r="B83" s="17" t="s">
        <v>178</v>
      </c>
      <c r="C83" s="50">
        <v>1</v>
      </c>
      <c r="D83" s="20">
        <v>148</v>
      </c>
      <c r="E83" s="21">
        <v>9</v>
      </c>
      <c r="F83" s="22">
        <v>3</v>
      </c>
      <c r="G83" s="22">
        <v>9</v>
      </c>
      <c r="H83" s="22">
        <v>7</v>
      </c>
      <c r="I83" s="22">
        <v>8</v>
      </c>
      <c r="J83" s="23">
        <v>36</v>
      </c>
      <c r="K83" s="21">
        <v>6</v>
      </c>
      <c r="L83" s="22">
        <v>6</v>
      </c>
      <c r="M83" s="22">
        <v>9</v>
      </c>
      <c r="N83" s="18">
        <v>2</v>
      </c>
      <c r="O83" s="23">
        <v>7</v>
      </c>
      <c r="P83" s="20">
        <v>30</v>
      </c>
      <c r="Q83" s="22">
        <v>5</v>
      </c>
      <c r="R83" s="22"/>
    </row>
    <row r="84" spans="1:18" x14ac:dyDescent="0.25">
      <c r="A84" s="50">
        <v>81</v>
      </c>
      <c r="B84" s="17" t="s">
        <v>141</v>
      </c>
      <c r="C84" s="50">
        <v>1</v>
      </c>
      <c r="D84" s="20">
        <v>146</v>
      </c>
      <c r="E84" s="21">
        <v>8</v>
      </c>
      <c r="F84" s="22">
        <v>8</v>
      </c>
      <c r="G84" s="22">
        <v>6</v>
      </c>
      <c r="H84" s="22">
        <v>9</v>
      </c>
      <c r="I84" s="22">
        <v>7</v>
      </c>
      <c r="J84" s="23">
        <v>38</v>
      </c>
      <c r="K84" s="21">
        <v>8</v>
      </c>
      <c r="L84" s="22">
        <v>8</v>
      </c>
      <c r="M84" s="22">
        <v>6</v>
      </c>
      <c r="N84" s="22">
        <v>9</v>
      </c>
      <c r="O84" s="23">
        <v>7</v>
      </c>
      <c r="P84" s="20">
        <v>38</v>
      </c>
      <c r="Q84" s="22">
        <v>3</v>
      </c>
      <c r="R84" s="22"/>
    </row>
    <row r="85" spans="1:18" x14ac:dyDescent="0.25">
      <c r="A85" s="50">
        <v>82</v>
      </c>
      <c r="B85" s="17" t="s">
        <v>205</v>
      </c>
      <c r="C85" s="50">
        <v>1</v>
      </c>
      <c r="D85" s="20">
        <v>146</v>
      </c>
      <c r="E85" s="21">
        <v>8</v>
      </c>
      <c r="F85" s="12">
        <v>8</v>
      </c>
      <c r="G85" s="12">
        <v>9</v>
      </c>
      <c r="H85" s="12">
        <v>5</v>
      </c>
      <c r="I85" s="12">
        <v>9</v>
      </c>
      <c r="J85" s="23">
        <v>39</v>
      </c>
      <c r="K85" s="21">
        <v>3</v>
      </c>
      <c r="L85" s="12">
        <v>7</v>
      </c>
      <c r="M85" s="12">
        <v>6</v>
      </c>
      <c r="N85" s="12">
        <v>5</v>
      </c>
      <c r="O85" s="23">
        <v>5</v>
      </c>
      <c r="P85" s="20">
        <v>26</v>
      </c>
      <c r="Q85" s="22">
        <v>5</v>
      </c>
      <c r="R85" s="22"/>
    </row>
    <row r="86" spans="1:18" x14ac:dyDescent="0.25">
      <c r="A86" s="50">
        <v>83</v>
      </c>
      <c r="B86" s="17" t="s">
        <v>130</v>
      </c>
      <c r="C86" s="50">
        <v>1</v>
      </c>
      <c r="D86" s="20">
        <v>143</v>
      </c>
      <c r="E86" s="21">
        <v>6</v>
      </c>
      <c r="F86" s="22">
        <v>6</v>
      </c>
      <c r="G86" s="22">
        <v>7</v>
      </c>
      <c r="H86" s="22">
        <v>10</v>
      </c>
      <c r="I86" s="22">
        <v>6</v>
      </c>
      <c r="J86" s="23">
        <v>35</v>
      </c>
      <c r="K86" s="21">
        <v>6</v>
      </c>
      <c r="L86" s="22">
        <v>6</v>
      </c>
      <c r="M86" s="22">
        <v>7</v>
      </c>
      <c r="N86" s="22">
        <v>10</v>
      </c>
      <c r="O86" s="23">
        <v>6</v>
      </c>
      <c r="P86" s="20">
        <v>35</v>
      </c>
      <c r="Q86" s="22">
        <v>5</v>
      </c>
      <c r="R86" s="22"/>
    </row>
    <row r="87" spans="1:18" x14ac:dyDescent="0.25">
      <c r="A87" s="50">
        <v>84</v>
      </c>
      <c r="B87" s="17" t="s">
        <v>174</v>
      </c>
      <c r="C87" s="50">
        <v>3</v>
      </c>
      <c r="D87" s="20">
        <v>142</v>
      </c>
      <c r="E87" s="21">
        <v>7</v>
      </c>
      <c r="F87" s="12">
        <v>9</v>
      </c>
      <c r="G87" s="12">
        <v>8</v>
      </c>
      <c r="H87" s="12">
        <v>6</v>
      </c>
      <c r="I87" s="12">
        <v>8</v>
      </c>
      <c r="J87" s="23">
        <v>38</v>
      </c>
      <c r="K87" s="21">
        <v>3</v>
      </c>
      <c r="L87" s="12"/>
      <c r="M87" s="12">
        <v>5</v>
      </c>
      <c r="N87" s="12">
        <v>8</v>
      </c>
      <c r="O87" s="23">
        <v>8</v>
      </c>
      <c r="P87" s="20">
        <v>24</v>
      </c>
      <c r="Q87" s="22">
        <v>5</v>
      </c>
      <c r="R87" s="22"/>
    </row>
    <row r="88" spans="1:18" x14ac:dyDescent="0.25">
      <c r="A88" s="50">
        <v>85</v>
      </c>
      <c r="B88" s="17" t="s">
        <v>155</v>
      </c>
      <c r="C88" s="50">
        <v>1</v>
      </c>
      <c r="D88" s="20">
        <v>136</v>
      </c>
      <c r="E88" s="21">
        <v>6</v>
      </c>
      <c r="F88" s="22">
        <v>10</v>
      </c>
      <c r="G88" s="22">
        <v>8</v>
      </c>
      <c r="H88" s="22">
        <v>10</v>
      </c>
      <c r="I88" s="22">
        <v>10</v>
      </c>
      <c r="J88" s="23">
        <v>44</v>
      </c>
      <c r="K88" s="21">
        <v>7</v>
      </c>
      <c r="L88" s="22">
        <v>6</v>
      </c>
      <c r="M88" s="22"/>
      <c r="N88" s="18"/>
      <c r="O88" s="23"/>
      <c r="P88" s="20">
        <v>13</v>
      </c>
      <c r="Q88" s="22">
        <v>1</v>
      </c>
      <c r="R88" s="22"/>
    </row>
    <row r="89" spans="1:18" x14ac:dyDescent="0.25">
      <c r="A89" s="50">
        <v>86</v>
      </c>
      <c r="B89" s="17" t="s">
        <v>148</v>
      </c>
      <c r="C89" s="50">
        <v>3</v>
      </c>
      <c r="D89" s="20">
        <v>126</v>
      </c>
      <c r="E89" s="21">
        <v>6</v>
      </c>
      <c r="F89" s="22">
        <v>6</v>
      </c>
      <c r="G89" s="22">
        <v>7</v>
      </c>
      <c r="H89" s="22">
        <v>9</v>
      </c>
      <c r="I89" s="22">
        <v>4</v>
      </c>
      <c r="J89" s="23">
        <v>32</v>
      </c>
      <c r="K89" s="21"/>
      <c r="L89" s="22">
        <v>6</v>
      </c>
      <c r="M89" s="22">
        <v>5</v>
      </c>
      <c r="N89" s="22">
        <v>6</v>
      </c>
      <c r="O89" s="23">
        <v>4</v>
      </c>
      <c r="P89" s="20">
        <v>21</v>
      </c>
      <c r="Q89" s="22">
        <v>4</v>
      </c>
      <c r="R89" s="22"/>
    </row>
    <row r="90" spans="1:18" x14ac:dyDescent="0.25">
      <c r="A90" s="50">
        <v>87</v>
      </c>
      <c r="B90" s="17"/>
      <c r="C90" s="50"/>
      <c r="D90" s="20"/>
      <c r="E90" s="21"/>
      <c r="F90" s="22"/>
      <c r="G90" s="22"/>
      <c r="H90" s="22"/>
      <c r="I90" s="22"/>
      <c r="J90" s="23"/>
      <c r="K90" s="21"/>
      <c r="L90" s="22"/>
      <c r="M90" s="22"/>
      <c r="N90" s="22"/>
      <c r="O90" s="23"/>
      <c r="P90" s="20"/>
      <c r="Q90" s="22"/>
      <c r="R90" s="22"/>
    </row>
    <row r="91" spans="1:18" x14ac:dyDescent="0.25">
      <c r="A91" s="50">
        <v>88</v>
      </c>
      <c r="B91" s="17"/>
      <c r="C91" s="50"/>
      <c r="D91" s="20"/>
      <c r="E91" s="21"/>
      <c r="F91" s="22"/>
      <c r="G91" s="22"/>
      <c r="H91" s="22"/>
      <c r="I91" s="22"/>
      <c r="J91" s="23"/>
      <c r="K91" s="21"/>
      <c r="L91" s="22"/>
      <c r="M91" s="22"/>
      <c r="N91" s="22"/>
      <c r="O91" s="23"/>
      <c r="P91" s="20"/>
      <c r="Q91" s="22"/>
      <c r="R91" s="22"/>
    </row>
    <row r="92" spans="1:18" x14ac:dyDescent="0.25">
      <c r="A92" s="50">
        <v>89</v>
      </c>
      <c r="B92" s="17"/>
      <c r="C92" s="50"/>
      <c r="D92" s="20"/>
      <c r="E92" s="21"/>
      <c r="F92" s="22"/>
      <c r="G92" s="22"/>
      <c r="H92" s="22"/>
      <c r="I92" s="22"/>
      <c r="J92" s="23"/>
      <c r="K92" s="21"/>
      <c r="L92" s="22"/>
      <c r="M92" s="22"/>
      <c r="N92" s="22"/>
      <c r="O92" s="23"/>
      <c r="P92" s="20"/>
      <c r="Q92" s="22"/>
      <c r="R92" s="22"/>
    </row>
    <row r="93" spans="1:18" x14ac:dyDescent="0.25">
      <c r="A93" s="56">
        <v>90</v>
      </c>
      <c r="B93" s="17"/>
      <c r="C93" s="50"/>
      <c r="D93" s="20"/>
      <c r="E93" s="21"/>
      <c r="F93" s="22"/>
      <c r="G93" s="22"/>
      <c r="H93" s="22"/>
      <c r="I93" s="22"/>
      <c r="J93" s="23"/>
      <c r="K93" s="21"/>
      <c r="L93" s="22"/>
      <c r="M93" s="22"/>
      <c r="N93" s="22"/>
      <c r="O93" s="23"/>
      <c r="P93" s="20"/>
      <c r="Q93" s="22"/>
      <c r="R93" s="22"/>
    </row>
    <row r="94" spans="1:18" x14ac:dyDescent="0.25">
      <c r="A94" s="50">
        <v>91</v>
      </c>
      <c r="B94" s="17"/>
      <c r="C94" s="50"/>
      <c r="D94" s="20"/>
      <c r="E94" s="21"/>
      <c r="F94" s="12"/>
      <c r="G94" s="12"/>
      <c r="H94" s="12"/>
      <c r="I94" s="12"/>
      <c r="J94" s="23"/>
      <c r="K94" s="21"/>
      <c r="L94" s="12"/>
      <c r="M94" s="12"/>
      <c r="N94" s="12"/>
      <c r="O94" s="23"/>
      <c r="P94" s="20"/>
      <c r="Q94" s="22"/>
      <c r="R94" s="22"/>
    </row>
    <row r="95" spans="1:18" x14ac:dyDescent="0.25">
      <c r="A95" s="50">
        <v>92</v>
      </c>
      <c r="B95" s="17"/>
      <c r="C95" s="50"/>
      <c r="D95" s="20"/>
      <c r="E95" s="21"/>
      <c r="F95" s="22"/>
      <c r="G95" s="22"/>
      <c r="H95" s="22"/>
      <c r="I95" s="22"/>
      <c r="J95" s="23"/>
      <c r="K95" s="21"/>
      <c r="L95" s="22"/>
      <c r="M95" s="22"/>
      <c r="N95" s="22"/>
      <c r="O95" s="23"/>
      <c r="P95" s="20"/>
      <c r="Q95" s="22"/>
      <c r="R95" s="22"/>
    </row>
    <row r="96" spans="1:18" x14ac:dyDescent="0.25">
      <c r="A96" s="50">
        <v>93</v>
      </c>
      <c r="B96" s="17"/>
      <c r="C96" s="50"/>
      <c r="D96" s="20"/>
      <c r="E96" s="21"/>
      <c r="F96" s="22"/>
      <c r="G96" s="22"/>
      <c r="H96" s="22"/>
      <c r="I96" s="22"/>
      <c r="J96" s="23"/>
      <c r="K96" s="21"/>
      <c r="L96" s="22"/>
      <c r="M96" s="22"/>
      <c r="N96" s="22"/>
      <c r="O96" s="23"/>
      <c r="P96" s="20"/>
      <c r="Q96" s="22"/>
      <c r="R96" s="22"/>
    </row>
    <row r="97" spans="1:18" x14ac:dyDescent="0.25">
      <c r="A97" s="50">
        <v>94</v>
      </c>
      <c r="B97" s="17"/>
      <c r="C97" s="50"/>
      <c r="D97" s="20"/>
      <c r="E97" s="21"/>
      <c r="F97" s="22"/>
      <c r="G97" s="22"/>
      <c r="H97" s="22"/>
      <c r="I97" s="22"/>
      <c r="J97" s="23"/>
      <c r="K97" s="21"/>
      <c r="L97" s="22"/>
      <c r="M97" s="22"/>
      <c r="N97" s="22"/>
      <c r="O97" s="23"/>
      <c r="P97" s="20"/>
      <c r="Q97" s="22"/>
      <c r="R97" s="22"/>
    </row>
    <row r="98" spans="1:18" x14ac:dyDescent="0.25">
      <c r="A98" s="50">
        <v>95</v>
      </c>
      <c r="B98" s="17"/>
      <c r="C98" s="50"/>
      <c r="D98" s="20"/>
      <c r="E98" s="21"/>
      <c r="F98" s="12"/>
      <c r="G98" s="12"/>
      <c r="H98" s="12"/>
      <c r="I98" s="12"/>
      <c r="J98" s="23"/>
      <c r="K98" s="21"/>
      <c r="L98" s="12"/>
      <c r="M98" s="12"/>
      <c r="N98" s="12"/>
      <c r="O98" s="23"/>
      <c r="P98" s="20"/>
      <c r="Q98" s="22"/>
      <c r="R98" s="22"/>
    </row>
    <row r="99" spans="1:18" x14ac:dyDescent="0.25">
      <c r="A99" s="50">
        <v>96</v>
      </c>
      <c r="B99" s="17"/>
      <c r="C99" s="50"/>
      <c r="D99" s="20"/>
      <c r="E99" s="21"/>
      <c r="F99" s="12"/>
      <c r="G99" s="12"/>
      <c r="H99" s="12"/>
      <c r="I99" s="12"/>
      <c r="J99" s="23"/>
      <c r="K99" s="21"/>
      <c r="L99" s="12"/>
      <c r="M99" s="12"/>
      <c r="N99" s="12"/>
      <c r="O99" s="23"/>
      <c r="P99" s="20"/>
      <c r="Q99" s="22"/>
      <c r="R99" s="22"/>
    </row>
    <row r="100" spans="1:18" x14ac:dyDescent="0.25">
      <c r="A100" s="50">
        <v>97</v>
      </c>
      <c r="B100" s="17"/>
      <c r="C100" s="50"/>
      <c r="D100" s="20"/>
      <c r="E100" s="21"/>
      <c r="F100" s="22"/>
      <c r="G100" s="22"/>
      <c r="H100" s="22"/>
      <c r="I100" s="22"/>
      <c r="J100" s="23"/>
      <c r="K100" s="21"/>
      <c r="L100" s="22"/>
      <c r="M100" s="22"/>
      <c r="N100" s="22"/>
      <c r="O100" s="23"/>
      <c r="P100" s="20"/>
      <c r="Q100" s="22"/>
      <c r="R100" s="22"/>
    </row>
    <row r="101" spans="1:18" x14ac:dyDescent="0.25">
      <c r="A101" s="50">
        <v>98</v>
      </c>
      <c r="B101" s="17"/>
      <c r="C101" s="50"/>
      <c r="D101" s="20"/>
      <c r="E101" s="21"/>
      <c r="F101" s="22"/>
      <c r="G101" s="22"/>
      <c r="H101" s="22"/>
      <c r="I101" s="22"/>
      <c r="J101" s="23"/>
      <c r="K101" s="21"/>
      <c r="L101" s="22"/>
      <c r="M101" s="22"/>
      <c r="N101" s="22"/>
      <c r="O101" s="23"/>
      <c r="P101" s="20"/>
      <c r="Q101" s="22"/>
      <c r="R101" s="22"/>
    </row>
    <row r="102" spans="1:18" x14ac:dyDescent="0.25">
      <c r="A102" s="50">
        <v>99</v>
      </c>
      <c r="B102" s="17"/>
      <c r="C102" s="50"/>
      <c r="D102" s="20"/>
      <c r="E102" s="21"/>
      <c r="F102" s="12"/>
      <c r="G102" s="12"/>
      <c r="H102" s="12"/>
      <c r="I102" s="12"/>
      <c r="J102" s="23"/>
      <c r="K102" s="21"/>
      <c r="L102" s="12"/>
      <c r="M102" s="12"/>
      <c r="N102" s="12"/>
      <c r="O102" s="23"/>
      <c r="P102" s="20"/>
      <c r="Q102" s="22"/>
      <c r="R102" s="22"/>
    </row>
    <row r="103" spans="1:18" x14ac:dyDescent="0.25">
      <c r="A103" s="50">
        <v>100</v>
      </c>
      <c r="B103" s="17"/>
      <c r="C103" s="50"/>
      <c r="D103" s="20"/>
      <c r="E103" s="21"/>
      <c r="F103" s="12"/>
      <c r="G103" s="12"/>
      <c r="H103" s="12"/>
      <c r="I103" s="12"/>
      <c r="J103" s="23"/>
      <c r="K103" s="21"/>
      <c r="L103" s="12"/>
      <c r="M103" s="12"/>
      <c r="N103" s="12"/>
      <c r="O103" s="23"/>
      <c r="P103" s="20"/>
      <c r="Q103" s="22"/>
      <c r="R103" s="22"/>
    </row>
    <row r="104" spans="1:18" x14ac:dyDescent="0.25">
      <c r="A104" s="50">
        <v>101</v>
      </c>
      <c r="B104" s="17"/>
      <c r="C104" s="50"/>
      <c r="D104" s="20"/>
      <c r="E104" s="21"/>
      <c r="F104" s="12"/>
      <c r="G104" s="12"/>
      <c r="H104" s="12"/>
      <c r="I104" s="12"/>
      <c r="J104" s="23"/>
      <c r="K104" s="21"/>
      <c r="L104" s="12"/>
      <c r="M104" s="12"/>
      <c r="N104" s="12"/>
      <c r="O104" s="23"/>
      <c r="P104" s="20"/>
      <c r="Q104" s="22"/>
      <c r="R104" s="22"/>
    </row>
    <row r="105" spans="1:18" x14ac:dyDescent="0.25">
      <c r="A105" s="50">
        <v>102</v>
      </c>
      <c r="B105" s="17"/>
      <c r="C105" s="50"/>
      <c r="D105" s="20"/>
      <c r="E105" s="21"/>
      <c r="F105" s="12"/>
      <c r="G105" s="12"/>
      <c r="H105" s="12"/>
      <c r="I105" s="12"/>
      <c r="J105" s="23"/>
      <c r="K105" s="21"/>
      <c r="L105" s="12"/>
      <c r="M105" s="12"/>
      <c r="N105" s="12"/>
      <c r="O105" s="23"/>
      <c r="P105" s="20"/>
      <c r="Q105" s="22"/>
      <c r="R105" s="22"/>
    </row>
    <row r="106" spans="1:18" x14ac:dyDescent="0.25">
      <c r="A106" s="50">
        <v>103</v>
      </c>
      <c r="B106" s="17"/>
      <c r="C106" s="50"/>
      <c r="D106" s="20"/>
      <c r="E106" s="21"/>
      <c r="F106" s="12"/>
      <c r="G106" s="12"/>
      <c r="H106" s="12"/>
      <c r="I106" s="12"/>
      <c r="J106" s="23"/>
      <c r="K106" s="21"/>
      <c r="L106" s="12"/>
      <c r="M106" s="12"/>
      <c r="N106" s="12"/>
      <c r="O106" s="23"/>
      <c r="P106" s="20"/>
      <c r="Q106" s="22"/>
      <c r="R106" s="22"/>
    </row>
    <row r="107" spans="1:18" x14ac:dyDescent="0.25">
      <c r="A107" s="50">
        <v>104</v>
      </c>
      <c r="B107" s="17"/>
      <c r="C107" s="50"/>
      <c r="D107" s="20"/>
      <c r="E107" s="21"/>
      <c r="F107" s="12"/>
      <c r="G107" s="12"/>
      <c r="H107" s="12"/>
      <c r="I107" s="12"/>
      <c r="J107" s="23"/>
      <c r="K107" s="21"/>
      <c r="L107" s="12"/>
      <c r="M107" s="12"/>
      <c r="N107" s="12"/>
      <c r="O107" s="23"/>
      <c r="P107" s="20"/>
      <c r="Q107" s="22"/>
      <c r="R107" s="22"/>
    </row>
    <row r="108" spans="1:18" x14ac:dyDescent="0.25">
      <c r="A108" s="50">
        <v>105</v>
      </c>
      <c r="B108" s="17"/>
      <c r="C108" s="50"/>
      <c r="D108" s="20"/>
      <c r="E108" s="21"/>
      <c r="F108" s="12"/>
      <c r="G108" s="12"/>
      <c r="H108" s="12"/>
      <c r="I108" s="12"/>
      <c r="J108" s="23"/>
      <c r="K108" s="21"/>
      <c r="L108" s="12"/>
      <c r="M108" s="12"/>
      <c r="N108" s="12"/>
      <c r="O108" s="23"/>
      <c r="P108" s="20"/>
      <c r="Q108" s="22"/>
      <c r="R108" s="22"/>
    </row>
    <row r="109" spans="1:18" x14ac:dyDescent="0.25">
      <c r="A109" s="50">
        <v>106</v>
      </c>
      <c r="B109" s="17"/>
      <c r="C109" s="50"/>
      <c r="D109" s="20"/>
      <c r="E109" s="21"/>
      <c r="F109" s="12"/>
      <c r="G109" s="12"/>
      <c r="H109" s="12"/>
      <c r="I109" s="12"/>
      <c r="J109" s="23"/>
      <c r="K109" s="21"/>
      <c r="L109" s="12"/>
      <c r="M109" s="12"/>
      <c r="N109" s="12"/>
      <c r="O109" s="23"/>
      <c r="P109" s="20"/>
      <c r="Q109" s="22"/>
      <c r="R109" s="22"/>
    </row>
    <row r="110" spans="1:18" x14ac:dyDescent="0.25">
      <c r="A110" s="50">
        <v>107</v>
      </c>
      <c r="B110" s="17"/>
      <c r="C110" s="50"/>
      <c r="D110" s="20"/>
      <c r="E110" s="21"/>
      <c r="F110" s="12"/>
      <c r="G110" s="12"/>
      <c r="H110" s="12"/>
      <c r="I110" s="12"/>
      <c r="J110" s="23"/>
      <c r="K110" s="21"/>
      <c r="L110" s="12"/>
      <c r="M110" s="12"/>
      <c r="N110" s="12"/>
      <c r="O110" s="23"/>
      <c r="P110" s="20"/>
      <c r="Q110" s="22"/>
      <c r="R110" s="22"/>
    </row>
    <row r="111" spans="1:18" x14ac:dyDescent="0.25">
      <c r="A111" s="50">
        <v>108</v>
      </c>
      <c r="B111" s="17"/>
      <c r="C111" s="50"/>
      <c r="D111" s="20"/>
      <c r="E111" s="21"/>
      <c r="F111" s="12"/>
      <c r="G111" s="12"/>
      <c r="H111" s="12"/>
      <c r="I111" s="12"/>
      <c r="J111" s="23"/>
      <c r="K111" s="21"/>
      <c r="L111" s="12"/>
      <c r="M111" s="12"/>
      <c r="N111" s="12"/>
      <c r="O111" s="23"/>
      <c r="P111" s="20"/>
      <c r="Q111" s="22"/>
      <c r="R111" s="22"/>
    </row>
    <row r="112" spans="1:18" x14ac:dyDescent="0.25">
      <c r="A112" s="50">
        <v>109</v>
      </c>
      <c r="B112" s="17"/>
      <c r="C112" s="50"/>
      <c r="D112" s="20"/>
      <c r="E112" s="21"/>
      <c r="F112" s="12"/>
      <c r="G112" s="12"/>
      <c r="H112" s="12"/>
      <c r="I112" s="12"/>
      <c r="J112" s="23"/>
      <c r="K112" s="21"/>
      <c r="L112" s="12"/>
      <c r="M112" s="12"/>
      <c r="N112" s="12"/>
      <c r="O112" s="23"/>
      <c r="P112" s="20"/>
      <c r="Q112" s="22"/>
      <c r="R112" s="22"/>
    </row>
    <row r="113" spans="1:18" x14ac:dyDescent="0.25">
      <c r="A113" s="50">
        <v>110</v>
      </c>
      <c r="B113" s="17"/>
      <c r="C113" s="50"/>
      <c r="D113" s="20"/>
      <c r="E113" s="21"/>
      <c r="F113" s="12"/>
      <c r="G113" s="12"/>
      <c r="H113" s="12"/>
      <c r="I113" s="12"/>
      <c r="J113" s="23"/>
      <c r="K113" s="21"/>
      <c r="L113" s="12"/>
      <c r="M113" s="12"/>
      <c r="N113" s="12"/>
      <c r="O113" s="23"/>
      <c r="P113" s="20"/>
      <c r="Q113" s="22"/>
      <c r="R113" s="22"/>
    </row>
    <row r="114" spans="1:18" x14ac:dyDescent="0.25">
      <c r="A114" s="50">
        <v>111</v>
      </c>
      <c r="B114" s="17"/>
      <c r="C114" s="50"/>
      <c r="D114" s="20"/>
      <c r="E114" s="21"/>
      <c r="F114" s="12"/>
      <c r="G114" s="12"/>
      <c r="H114" s="12"/>
      <c r="I114" s="12"/>
      <c r="J114" s="23"/>
      <c r="K114" s="21"/>
      <c r="L114" s="12"/>
      <c r="M114" s="12"/>
      <c r="N114" s="12"/>
      <c r="O114" s="23"/>
      <c r="P114" s="20"/>
      <c r="Q114" s="22"/>
      <c r="R114" s="22"/>
    </row>
    <row r="115" spans="1:18" x14ac:dyDescent="0.25">
      <c r="A115" s="50">
        <v>112</v>
      </c>
      <c r="B115" s="17"/>
      <c r="C115" s="50"/>
      <c r="D115" s="20"/>
      <c r="E115" s="21"/>
      <c r="F115" s="12"/>
      <c r="G115" s="12"/>
      <c r="H115" s="12"/>
      <c r="I115" s="12"/>
      <c r="J115" s="23"/>
      <c r="K115" s="21"/>
      <c r="L115" s="12"/>
      <c r="M115" s="12"/>
      <c r="N115" s="12"/>
      <c r="O115" s="23"/>
      <c r="P115" s="20"/>
      <c r="Q115" s="22"/>
      <c r="R115" s="22"/>
    </row>
    <row r="116" spans="1:18" x14ac:dyDescent="0.25">
      <c r="A116" s="50">
        <v>113</v>
      </c>
      <c r="B116" s="17"/>
      <c r="C116" s="50"/>
      <c r="D116" s="20"/>
      <c r="E116" s="21"/>
      <c r="F116" s="12"/>
      <c r="G116" s="12"/>
      <c r="H116" s="12"/>
      <c r="I116" s="12"/>
      <c r="J116" s="23"/>
      <c r="K116" s="21"/>
      <c r="L116" s="12"/>
      <c r="M116" s="12"/>
      <c r="N116" s="12"/>
      <c r="O116" s="23"/>
      <c r="P116" s="20"/>
      <c r="Q116" s="22"/>
      <c r="R116" s="22"/>
    </row>
    <row r="117" spans="1:18" x14ac:dyDescent="0.25">
      <c r="A117" s="50">
        <v>114</v>
      </c>
      <c r="B117" s="17"/>
      <c r="C117" s="50"/>
      <c r="D117" s="20"/>
      <c r="E117" s="21"/>
      <c r="F117" s="12"/>
      <c r="G117" s="12"/>
      <c r="H117" s="12"/>
      <c r="I117" s="12"/>
      <c r="J117" s="23"/>
      <c r="K117" s="21"/>
      <c r="L117" s="12"/>
      <c r="M117" s="12"/>
      <c r="N117" s="12"/>
      <c r="O117" s="23"/>
      <c r="P117" s="20"/>
      <c r="Q117" s="22"/>
      <c r="R117" s="22"/>
    </row>
    <row r="118" spans="1:18" x14ac:dyDescent="0.25">
      <c r="A118" s="50">
        <v>115</v>
      </c>
      <c r="B118" s="17"/>
      <c r="C118" s="50"/>
      <c r="D118" s="20"/>
      <c r="E118" s="21"/>
      <c r="F118" s="12"/>
      <c r="G118" s="12"/>
      <c r="H118" s="12"/>
      <c r="I118" s="12"/>
      <c r="J118" s="23"/>
      <c r="K118" s="21"/>
      <c r="L118" s="12"/>
      <c r="M118" s="12"/>
      <c r="N118" s="12"/>
      <c r="O118" s="23"/>
      <c r="P118" s="20"/>
      <c r="Q118" s="22"/>
      <c r="R118" s="22"/>
    </row>
    <row r="119" spans="1:18" x14ac:dyDescent="0.25">
      <c r="A119" s="50">
        <v>116</v>
      </c>
      <c r="B119" s="17"/>
      <c r="C119" s="50"/>
      <c r="D119" s="20"/>
      <c r="E119" s="21"/>
      <c r="F119" s="12"/>
      <c r="G119" s="12"/>
      <c r="H119" s="12"/>
      <c r="I119" s="12"/>
      <c r="J119" s="23"/>
      <c r="K119" s="21"/>
      <c r="L119" s="12"/>
      <c r="M119" s="12"/>
      <c r="N119" s="12"/>
      <c r="O119" s="23"/>
      <c r="P119" s="20"/>
      <c r="Q119" s="22"/>
      <c r="R119" s="22"/>
    </row>
    <row r="120" spans="1:18" x14ac:dyDescent="0.25">
      <c r="A120" s="50">
        <v>117</v>
      </c>
      <c r="B120" s="17"/>
      <c r="C120" s="50"/>
      <c r="D120" s="20"/>
      <c r="E120" s="21"/>
      <c r="F120" s="12"/>
      <c r="G120" s="12"/>
      <c r="H120" s="12"/>
      <c r="I120" s="12"/>
      <c r="J120" s="23"/>
      <c r="K120" s="21"/>
      <c r="L120" s="12"/>
      <c r="M120" s="12"/>
      <c r="N120" s="12"/>
      <c r="O120" s="23"/>
      <c r="P120" s="20"/>
      <c r="Q120" s="22"/>
      <c r="R120" s="22"/>
    </row>
    <row r="121" spans="1:18" x14ac:dyDescent="0.25">
      <c r="A121" s="50">
        <v>118</v>
      </c>
      <c r="B121" s="17"/>
      <c r="C121" s="50"/>
      <c r="D121" s="20"/>
      <c r="E121" s="21"/>
      <c r="F121" s="12"/>
      <c r="G121" s="12"/>
      <c r="H121" s="12"/>
      <c r="I121" s="12"/>
      <c r="J121" s="23"/>
      <c r="K121" s="21"/>
      <c r="L121" s="12"/>
      <c r="M121" s="12"/>
      <c r="N121" s="12"/>
      <c r="O121" s="23"/>
      <c r="P121" s="20"/>
      <c r="Q121" s="22"/>
      <c r="R121" s="22"/>
    </row>
    <row r="122" spans="1:18" x14ac:dyDescent="0.25">
      <c r="A122" s="50">
        <v>119</v>
      </c>
      <c r="B122" s="17"/>
      <c r="C122" s="50"/>
      <c r="D122" s="20"/>
      <c r="E122" s="21"/>
      <c r="F122" s="12"/>
      <c r="G122" s="12"/>
      <c r="H122" s="12"/>
      <c r="I122" s="12"/>
      <c r="J122" s="23"/>
      <c r="K122" s="21"/>
      <c r="L122" s="12"/>
      <c r="M122" s="12"/>
      <c r="N122" s="12"/>
      <c r="O122" s="23"/>
      <c r="P122" s="20"/>
      <c r="Q122" s="22"/>
      <c r="R122" s="22"/>
    </row>
    <row r="123" spans="1:18" x14ac:dyDescent="0.25">
      <c r="A123" s="50">
        <v>120</v>
      </c>
      <c r="B123" s="17"/>
      <c r="C123" s="50"/>
      <c r="D123" s="20"/>
      <c r="E123" s="21"/>
      <c r="F123" s="12"/>
      <c r="G123" s="12"/>
      <c r="H123" s="12"/>
      <c r="I123" s="12"/>
      <c r="J123" s="23"/>
      <c r="K123" s="21"/>
      <c r="L123" s="12"/>
      <c r="M123" s="12"/>
      <c r="N123" s="12"/>
      <c r="O123" s="23"/>
      <c r="P123" s="20"/>
      <c r="Q123" s="22"/>
      <c r="R123" s="22"/>
    </row>
    <row r="124" spans="1:18" x14ac:dyDescent="0.25">
      <c r="A124" s="50">
        <v>121</v>
      </c>
      <c r="B124" s="17"/>
      <c r="C124" s="50"/>
      <c r="D124" s="20"/>
      <c r="E124" s="21"/>
      <c r="F124" s="12"/>
      <c r="G124" s="12"/>
      <c r="H124" s="12"/>
      <c r="I124" s="12"/>
      <c r="J124" s="23"/>
      <c r="K124" s="21"/>
      <c r="L124" s="12"/>
      <c r="M124" s="12"/>
      <c r="N124" s="12"/>
      <c r="O124" s="23"/>
      <c r="P124" s="20"/>
      <c r="Q124" s="22"/>
      <c r="R124" s="22"/>
    </row>
    <row r="125" spans="1:18" x14ac:dyDescent="0.25">
      <c r="A125" s="50">
        <v>122</v>
      </c>
      <c r="B125" s="17"/>
      <c r="C125" s="50"/>
      <c r="D125" s="20"/>
      <c r="E125" s="21"/>
      <c r="F125" s="12"/>
      <c r="G125" s="12"/>
      <c r="H125" s="12"/>
      <c r="I125" s="12"/>
      <c r="J125" s="23"/>
      <c r="K125" s="21"/>
      <c r="L125" s="12"/>
      <c r="M125" s="12"/>
      <c r="N125" s="12"/>
      <c r="O125" s="23"/>
      <c r="P125" s="20"/>
      <c r="Q125" s="22"/>
      <c r="R125" s="22"/>
    </row>
    <row r="126" spans="1:18" x14ac:dyDescent="0.25">
      <c r="A126" s="50">
        <v>123</v>
      </c>
      <c r="B126" s="17"/>
      <c r="C126" s="50"/>
      <c r="D126" s="20"/>
      <c r="E126" s="21"/>
      <c r="F126" s="12"/>
      <c r="G126" s="12"/>
      <c r="H126" s="12"/>
      <c r="I126" s="12"/>
      <c r="J126" s="23"/>
      <c r="K126" s="21"/>
      <c r="L126" s="12"/>
      <c r="M126" s="12"/>
      <c r="N126" s="12"/>
      <c r="O126" s="23"/>
      <c r="P126" s="20"/>
      <c r="Q126" s="22"/>
      <c r="R126" s="22"/>
    </row>
    <row r="127" spans="1:18" x14ac:dyDescent="0.25">
      <c r="A127" s="50">
        <v>124</v>
      </c>
      <c r="B127" s="17"/>
      <c r="C127" s="50"/>
      <c r="D127" s="20"/>
      <c r="E127" s="21"/>
      <c r="F127" s="12"/>
      <c r="G127" s="12"/>
      <c r="H127" s="12"/>
      <c r="I127" s="12"/>
      <c r="J127" s="23"/>
      <c r="K127" s="21"/>
      <c r="L127" s="12"/>
      <c r="M127" s="12"/>
      <c r="N127" s="12"/>
      <c r="O127" s="23"/>
      <c r="P127" s="20"/>
      <c r="Q127" s="22"/>
      <c r="R127" s="22"/>
    </row>
    <row r="128" spans="1:18" s="45" customFormat="1" x14ac:dyDescent="0.25">
      <c r="A128" s="50">
        <v>125</v>
      </c>
      <c r="B128" s="40"/>
      <c r="C128" s="51"/>
      <c r="D128" s="41"/>
      <c r="E128" s="42"/>
      <c r="F128" s="43"/>
      <c r="G128" s="43"/>
      <c r="H128" s="43"/>
      <c r="I128" s="43"/>
      <c r="J128" s="44"/>
      <c r="K128" s="42"/>
      <c r="L128" s="43"/>
      <c r="M128" s="43"/>
      <c r="N128" s="43"/>
      <c r="O128" s="44"/>
      <c r="P128" s="41"/>
      <c r="Q128" s="47"/>
      <c r="R128" s="47"/>
    </row>
    <row r="129" spans="1:18" ht="15.75" thickBot="1" x14ac:dyDescent="0.3">
      <c r="A129" s="57">
        <v>126</v>
      </c>
      <c r="B129" s="17"/>
      <c r="C129" s="50"/>
      <c r="D129" s="20"/>
      <c r="E129" s="21"/>
      <c r="F129" s="12"/>
      <c r="G129" s="12"/>
      <c r="H129" s="12"/>
      <c r="I129" s="12"/>
      <c r="J129" s="23"/>
      <c r="K129" s="21"/>
      <c r="L129" s="12"/>
      <c r="M129" s="12"/>
      <c r="N129" s="12"/>
      <c r="O129" s="23"/>
      <c r="P129" s="121"/>
      <c r="Q129" s="22"/>
      <c r="R129" s="22"/>
    </row>
  </sheetData>
  <protectedRanges>
    <protectedRange sqref="B94:Q96" name="Score" securityDescriptor="O:WDG:WDD:(A;;CC;;;WD)"/>
  </protectedRanges>
  <dataConsolidate>
    <dataRefs count="5">
      <dataRef ref="B4:Q33" sheet="Buitenlust"/>
      <dataRef ref="B4:Q33" sheet="Heidebloem"/>
      <dataRef ref="B4:Q51" sheet="Heideroosje"/>
      <dataRef ref="B4:Q33" sheet="Ons Genoegen"/>
      <dataRef ref="B4:Q33" sheet="Roos in Bloei"/>
    </dataRefs>
  </dataConsolidate>
  <mergeCells count="2">
    <mergeCell ref="E2:J2"/>
    <mergeCell ref="K2:O2"/>
  </mergeCells>
  <pageMargins left="0.70866141732283472" right="0.70866141732283472" top="0.74803149606299213" bottom="0.55118110236220474" header="0.31496062992125984" footer="0.31496062992125984"/>
  <pageSetup paperSize="9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MaakUitslag">
                <anchor moveWithCells="1">
                  <from>
                    <xdr:col>19</xdr:col>
                    <xdr:colOff>0</xdr:colOff>
                    <xdr:row>14</xdr:row>
                    <xdr:rowOff>19050</xdr:rowOff>
                  </from>
                  <to>
                    <xdr:col>21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6"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40"/>
  <sheetViews>
    <sheetView topLeftCell="A61" zoomScale="70" zoomScaleNormal="70" workbookViewId="0">
      <selection activeCell="A95" sqref="A95:L101"/>
    </sheetView>
  </sheetViews>
  <sheetFormatPr defaultRowHeight="15" x14ac:dyDescent="0.25"/>
  <cols>
    <col min="1" max="1" width="11.28515625" style="52" customWidth="1"/>
    <col min="2" max="2" width="17.85546875" style="52" customWidth="1"/>
    <col min="3" max="3" width="11" style="69" customWidth="1"/>
    <col min="4" max="4" width="11.5703125" style="69" customWidth="1"/>
    <col min="5" max="5" width="15.28515625" style="69" customWidth="1"/>
    <col min="6" max="9" width="11" style="69" customWidth="1"/>
    <col min="10" max="10" width="12" style="69" customWidth="1"/>
    <col min="11" max="11" width="12" style="52" hidden="1" customWidth="1"/>
    <col min="12" max="16384" width="9.140625" style="52"/>
  </cols>
  <sheetData>
    <row r="1" spans="1:12" x14ac:dyDescent="0.25">
      <c r="A1" s="58" t="s">
        <v>64</v>
      </c>
    </row>
    <row r="3" spans="1:12" x14ac:dyDescent="0.25">
      <c r="A3" s="52" t="s">
        <v>133</v>
      </c>
    </row>
    <row r="4" spans="1:12" x14ac:dyDescent="0.25">
      <c r="E4" s="69" t="s">
        <v>4</v>
      </c>
    </row>
    <row r="5" spans="1:12" x14ac:dyDescent="0.25">
      <c r="A5" s="52" t="s">
        <v>12</v>
      </c>
      <c r="B5" s="52" t="s">
        <v>1</v>
      </c>
      <c r="C5" s="69" t="s">
        <v>2</v>
      </c>
      <c r="D5" s="69" t="s">
        <v>3</v>
      </c>
      <c r="E5" s="69" t="s">
        <v>21</v>
      </c>
      <c r="F5" s="69" t="s">
        <v>22</v>
      </c>
      <c r="G5" s="69" t="s">
        <v>23</v>
      </c>
      <c r="H5" s="69" t="s">
        <v>24</v>
      </c>
      <c r="I5" s="69" t="s">
        <v>25</v>
      </c>
      <c r="J5" s="69" t="s">
        <v>20</v>
      </c>
      <c r="K5" s="52" t="s">
        <v>110</v>
      </c>
      <c r="L5" s="52" t="s">
        <v>63</v>
      </c>
    </row>
    <row r="6" spans="1:12" x14ac:dyDescent="0.25">
      <c r="A6" s="52">
        <v>12</v>
      </c>
      <c r="B6" s="52" t="s">
        <v>123</v>
      </c>
      <c r="C6" s="69">
        <v>1</v>
      </c>
      <c r="D6" s="69">
        <v>222</v>
      </c>
      <c r="E6" s="69">
        <v>10</v>
      </c>
      <c r="F6" s="69">
        <v>10</v>
      </c>
      <c r="G6" s="69">
        <v>10</v>
      </c>
      <c r="H6" s="69">
        <v>10</v>
      </c>
      <c r="I6" s="69">
        <v>10</v>
      </c>
      <c r="J6" s="69">
        <v>50</v>
      </c>
      <c r="K6" s="52">
        <v>44</v>
      </c>
      <c r="L6" s="52">
        <v>5</v>
      </c>
    </row>
    <row r="7" spans="1:12" x14ac:dyDescent="0.25">
      <c r="A7" s="52">
        <v>3</v>
      </c>
      <c r="B7" s="52" t="s">
        <v>152</v>
      </c>
      <c r="C7" s="69">
        <v>4</v>
      </c>
      <c r="D7" s="69">
        <v>226</v>
      </c>
      <c r="E7" s="69">
        <v>8</v>
      </c>
      <c r="F7" s="69">
        <v>10</v>
      </c>
      <c r="G7" s="69">
        <v>10</v>
      </c>
      <c r="H7" s="69">
        <v>10</v>
      </c>
      <c r="I7" s="69">
        <v>10</v>
      </c>
      <c r="J7" s="69">
        <v>48</v>
      </c>
      <c r="K7" s="52">
        <v>48</v>
      </c>
      <c r="L7" s="52">
        <v>5</v>
      </c>
    </row>
    <row r="8" spans="1:12" x14ac:dyDescent="0.25">
      <c r="A8" s="52">
        <v>6</v>
      </c>
      <c r="B8" s="52" t="s">
        <v>198</v>
      </c>
      <c r="C8" s="69">
        <v>4</v>
      </c>
      <c r="D8" s="69">
        <v>224</v>
      </c>
      <c r="E8" s="69">
        <v>10</v>
      </c>
      <c r="F8" s="69">
        <v>9</v>
      </c>
      <c r="G8" s="69">
        <v>9</v>
      </c>
      <c r="H8" s="69">
        <v>10</v>
      </c>
      <c r="I8" s="69">
        <v>10</v>
      </c>
      <c r="J8" s="69">
        <v>48</v>
      </c>
      <c r="K8" s="52">
        <v>48</v>
      </c>
      <c r="L8" s="52">
        <v>3</v>
      </c>
    </row>
    <row r="9" spans="1:12" x14ac:dyDescent="0.25">
      <c r="A9" s="52">
        <v>1</v>
      </c>
      <c r="B9" s="52" t="s">
        <v>114</v>
      </c>
      <c r="C9" s="69">
        <v>1</v>
      </c>
      <c r="D9" s="69">
        <v>236</v>
      </c>
      <c r="E9" s="69">
        <v>9</v>
      </c>
      <c r="F9" s="69">
        <v>10</v>
      </c>
      <c r="G9" s="69">
        <v>10</v>
      </c>
      <c r="H9" s="69">
        <v>9</v>
      </c>
      <c r="I9" s="69">
        <v>10</v>
      </c>
      <c r="J9" s="69">
        <v>48</v>
      </c>
      <c r="K9" s="52">
        <v>48</v>
      </c>
      <c r="L9" s="52">
        <v>1</v>
      </c>
    </row>
    <row r="10" spans="1:12" x14ac:dyDescent="0.25">
      <c r="A10" s="52">
        <v>14</v>
      </c>
      <c r="B10" s="52" t="s">
        <v>117</v>
      </c>
      <c r="C10" s="69">
        <v>1</v>
      </c>
      <c r="D10" s="69">
        <v>222</v>
      </c>
      <c r="E10" s="69">
        <v>9</v>
      </c>
      <c r="F10" s="69">
        <v>10</v>
      </c>
      <c r="G10" s="69">
        <v>10</v>
      </c>
      <c r="H10" s="69">
        <v>9</v>
      </c>
      <c r="I10" s="69">
        <v>10</v>
      </c>
      <c r="J10" s="69">
        <v>48</v>
      </c>
      <c r="K10" s="52">
        <v>43</v>
      </c>
      <c r="L10" s="52">
        <v>1</v>
      </c>
    </row>
    <row r="11" spans="1:12" x14ac:dyDescent="0.25">
      <c r="A11" s="52">
        <v>5</v>
      </c>
      <c r="B11" s="52" t="s">
        <v>143</v>
      </c>
      <c r="C11" s="69">
        <v>3</v>
      </c>
      <c r="D11" s="69">
        <v>225</v>
      </c>
      <c r="E11" s="69">
        <v>10</v>
      </c>
      <c r="F11" s="69">
        <v>9</v>
      </c>
      <c r="G11" s="69">
        <v>10</v>
      </c>
      <c r="H11" s="69">
        <v>10</v>
      </c>
      <c r="I11" s="69">
        <v>9</v>
      </c>
      <c r="J11" s="69">
        <v>48</v>
      </c>
      <c r="K11" s="52">
        <v>44</v>
      </c>
      <c r="L11" s="52">
        <v>4</v>
      </c>
    </row>
    <row r="12" spans="1:12" x14ac:dyDescent="0.25">
      <c r="A12" s="52">
        <v>24</v>
      </c>
      <c r="B12" s="52" t="s">
        <v>146</v>
      </c>
      <c r="C12" s="69">
        <v>3</v>
      </c>
      <c r="D12" s="69">
        <v>214</v>
      </c>
      <c r="E12" s="69">
        <v>9</v>
      </c>
      <c r="F12" s="69">
        <v>9</v>
      </c>
      <c r="G12" s="69">
        <v>9</v>
      </c>
      <c r="H12" s="69">
        <v>10</v>
      </c>
      <c r="I12" s="69">
        <v>10</v>
      </c>
      <c r="J12" s="69">
        <v>47</v>
      </c>
      <c r="K12" s="52">
        <v>41</v>
      </c>
      <c r="L12" s="52">
        <v>4</v>
      </c>
    </row>
    <row r="13" spans="1:12" x14ac:dyDescent="0.25">
      <c r="A13" s="52">
        <v>2</v>
      </c>
      <c r="B13" s="52" t="s">
        <v>207</v>
      </c>
      <c r="C13" s="69">
        <v>1</v>
      </c>
      <c r="D13" s="69">
        <v>229</v>
      </c>
      <c r="E13" s="69">
        <v>9</v>
      </c>
      <c r="F13" s="69">
        <v>9</v>
      </c>
      <c r="G13" s="69">
        <v>10</v>
      </c>
      <c r="H13" s="69">
        <v>9</v>
      </c>
      <c r="I13" s="69">
        <v>10</v>
      </c>
      <c r="J13" s="69">
        <v>47</v>
      </c>
      <c r="K13" s="52">
        <v>47</v>
      </c>
      <c r="L13" s="52">
        <v>1</v>
      </c>
    </row>
    <row r="14" spans="1:12" x14ac:dyDescent="0.25">
      <c r="A14" s="52">
        <v>11</v>
      </c>
      <c r="B14" s="52" t="s">
        <v>115</v>
      </c>
      <c r="C14" s="69">
        <v>1</v>
      </c>
      <c r="D14" s="69">
        <v>222</v>
      </c>
      <c r="E14" s="69">
        <v>9</v>
      </c>
      <c r="F14" s="69">
        <v>10</v>
      </c>
      <c r="G14" s="69">
        <v>10</v>
      </c>
      <c r="H14" s="69">
        <v>8</v>
      </c>
      <c r="I14" s="69">
        <v>10</v>
      </c>
      <c r="J14" s="69">
        <v>47</v>
      </c>
      <c r="K14" s="52">
        <v>46</v>
      </c>
      <c r="L14" s="52">
        <v>1</v>
      </c>
    </row>
    <row r="15" spans="1:12" x14ac:dyDescent="0.25">
      <c r="A15" s="52">
        <v>15</v>
      </c>
      <c r="B15" s="52" t="s">
        <v>193</v>
      </c>
      <c r="C15" s="69">
        <v>3</v>
      </c>
      <c r="D15" s="69">
        <v>221</v>
      </c>
      <c r="E15" s="69">
        <v>9</v>
      </c>
      <c r="F15" s="69">
        <v>9</v>
      </c>
      <c r="G15" s="69">
        <v>10</v>
      </c>
      <c r="H15" s="69">
        <v>10</v>
      </c>
      <c r="I15" s="69">
        <v>9</v>
      </c>
      <c r="J15" s="69">
        <v>47</v>
      </c>
      <c r="K15" s="52">
        <v>46</v>
      </c>
      <c r="L15" s="52">
        <v>1</v>
      </c>
    </row>
    <row r="16" spans="1:12" x14ac:dyDescent="0.25">
      <c r="A16" s="52">
        <v>8</v>
      </c>
      <c r="B16" s="52" t="s">
        <v>162</v>
      </c>
      <c r="C16" s="69">
        <v>1</v>
      </c>
      <c r="D16" s="69">
        <v>224</v>
      </c>
      <c r="E16" s="69">
        <v>9</v>
      </c>
      <c r="F16" s="69">
        <v>10</v>
      </c>
      <c r="G16" s="69">
        <v>9</v>
      </c>
      <c r="H16" s="69">
        <v>10</v>
      </c>
      <c r="I16" s="69">
        <v>9</v>
      </c>
      <c r="J16" s="69">
        <v>47</v>
      </c>
      <c r="K16" s="52">
        <v>43</v>
      </c>
      <c r="L16" s="52">
        <v>3</v>
      </c>
    </row>
    <row r="17" spans="1:12" x14ac:dyDescent="0.25">
      <c r="A17" s="52">
        <v>16</v>
      </c>
      <c r="B17" s="52" t="s">
        <v>122</v>
      </c>
      <c r="C17" s="69">
        <v>1</v>
      </c>
      <c r="D17" s="69">
        <v>221</v>
      </c>
      <c r="E17" s="69">
        <v>10</v>
      </c>
      <c r="F17" s="69">
        <v>10</v>
      </c>
      <c r="G17" s="69">
        <v>8</v>
      </c>
      <c r="H17" s="69">
        <v>10</v>
      </c>
      <c r="I17" s="69">
        <v>9</v>
      </c>
      <c r="J17" s="69">
        <v>47</v>
      </c>
      <c r="K17" s="52">
        <v>47</v>
      </c>
      <c r="L17" s="52">
        <v>5</v>
      </c>
    </row>
    <row r="18" spans="1:12" x14ac:dyDescent="0.25">
      <c r="A18" s="52">
        <v>20</v>
      </c>
      <c r="B18" s="52" t="s">
        <v>118</v>
      </c>
      <c r="C18" s="69">
        <v>1</v>
      </c>
      <c r="D18" s="69">
        <v>220</v>
      </c>
      <c r="E18" s="69">
        <v>10</v>
      </c>
      <c r="F18" s="69">
        <v>10</v>
      </c>
      <c r="G18" s="69">
        <v>8</v>
      </c>
      <c r="H18" s="69">
        <v>10</v>
      </c>
      <c r="I18" s="69">
        <v>9</v>
      </c>
      <c r="J18" s="69">
        <v>47</v>
      </c>
      <c r="K18" s="52">
        <v>39</v>
      </c>
      <c r="L18" s="52">
        <v>1</v>
      </c>
    </row>
    <row r="19" spans="1:12" x14ac:dyDescent="0.25">
      <c r="A19" s="52">
        <v>19</v>
      </c>
      <c r="B19" s="52" t="s">
        <v>128</v>
      </c>
      <c r="C19" s="69">
        <v>3</v>
      </c>
      <c r="D19" s="69">
        <v>221</v>
      </c>
      <c r="E19" s="69">
        <v>10</v>
      </c>
      <c r="F19" s="69">
        <v>9</v>
      </c>
      <c r="G19" s="69">
        <v>10</v>
      </c>
      <c r="H19" s="69">
        <v>9</v>
      </c>
      <c r="I19" s="69">
        <v>9</v>
      </c>
      <c r="J19" s="69">
        <v>47</v>
      </c>
      <c r="K19" s="52">
        <v>42</v>
      </c>
      <c r="L19" s="52">
        <v>5</v>
      </c>
    </row>
    <row r="20" spans="1:12" x14ac:dyDescent="0.25">
      <c r="A20" s="52">
        <v>7</v>
      </c>
      <c r="B20" s="52" t="s">
        <v>192</v>
      </c>
      <c r="C20" s="69">
        <v>1</v>
      </c>
      <c r="D20" s="69">
        <v>224</v>
      </c>
      <c r="E20" s="69">
        <v>10</v>
      </c>
      <c r="F20" s="69">
        <v>10</v>
      </c>
      <c r="G20" s="69">
        <v>9</v>
      </c>
      <c r="H20" s="69">
        <v>10</v>
      </c>
      <c r="I20" s="69">
        <v>8</v>
      </c>
      <c r="J20" s="69">
        <v>47</v>
      </c>
      <c r="K20" s="52">
        <v>45</v>
      </c>
      <c r="L20" s="52">
        <v>1</v>
      </c>
    </row>
    <row r="21" spans="1:12" x14ac:dyDescent="0.25">
      <c r="A21" s="52">
        <v>13</v>
      </c>
      <c r="B21" s="52" t="s">
        <v>184</v>
      </c>
      <c r="C21" s="69">
        <v>1</v>
      </c>
      <c r="D21" s="69">
        <v>222</v>
      </c>
      <c r="E21" s="69">
        <v>8</v>
      </c>
      <c r="F21" s="69">
        <v>9</v>
      </c>
      <c r="G21" s="69">
        <v>9</v>
      </c>
      <c r="H21" s="69">
        <v>10</v>
      </c>
      <c r="I21" s="69">
        <v>10</v>
      </c>
      <c r="J21" s="69">
        <v>46</v>
      </c>
      <c r="K21" s="52">
        <v>46</v>
      </c>
      <c r="L21" s="52">
        <v>4</v>
      </c>
    </row>
    <row r="22" spans="1:12" x14ac:dyDescent="0.25">
      <c r="A22" s="52">
        <v>18</v>
      </c>
      <c r="B22" s="52" t="s">
        <v>121</v>
      </c>
      <c r="C22" s="69">
        <v>5</v>
      </c>
      <c r="D22" s="69">
        <v>221</v>
      </c>
      <c r="E22" s="69">
        <v>9</v>
      </c>
      <c r="F22" s="69">
        <v>8</v>
      </c>
      <c r="G22" s="69">
        <v>9</v>
      </c>
      <c r="H22" s="69">
        <v>10</v>
      </c>
      <c r="I22" s="69">
        <v>10</v>
      </c>
      <c r="J22" s="69">
        <v>46</v>
      </c>
      <c r="K22" s="52">
        <v>45</v>
      </c>
      <c r="L22" s="52">
        <v>5</v>
      </c>
    </row>
    <row r="23" spans="1:12" x14ac:dyDescent="0.25">
      <c r="A23" s="52">
        <v>4</v>
      </c>
      <c r="B23" s="52" t="s">
        <v>112</v>
      </c>
      <c r="C23" s="69">
        <v>1</v>
      </c>
      <c r="D23" s="69">
        <v>226</v>
      </c>
      <c r="E23" s="69">
        <v>9</v>
      </c>
      <c r="F23" s="69">
        <v>9</v>
      </c>
      <c r="G23" s="69">
        <v>8</v>
      </c>
      <c r="H23" s="69">
        <v>10</v>
      </c>
      <c r="I23" s="69">
        <v>10</v>
      </c>
      <c r="J23" s="69">
        <v>46</v>
      </c>
      <c r="K23" s="52">
        <v>45</v>
      </c>
      <c r="L23" s="52">
        <v>5</v>
      </c>
    </row>
    <row r="24" spans="1:12" x14ac:dyDescent="0.25">
      <c r="A24" s="52">
        <v>9</v>
      </c>
      <c r="B24" s="52" t="s">
        <v>201</v>
      </c>
      <c r="C24" s="69">
        <v>4</v>
      </c>
      <c r="D24" s="69">
        <v>223</v>
      </c>
      <c r="E24" s="69">
        <v>10</v>
      </c>
      <c r="F24" s="69">
        <v>10</v>
      </c>
      <c r="G24" s="69">
        <v>6</v>
      </c>
      <c r="H24" s="69">
        <v>10</v>
      </c>
      <c r="I24" s="69">
        <v>10</v>
      </c>
      <c r="J24" s="69">
        <v>46</v>
      </c>
      <c r="K24" s="52">
        <v>42</v>
      </c>
      <c r="L24" s="52">
        <v>3</v>
      </c>
    </row>
    <row r="25" spans="1:12" x14ac:dyDescent="0.25">
      <c r="A25" s="52">
        <v>17</v>
      </c>
      <c r="B25" s="52" t="s">
        <v>116</v>
      </c>
      <c r="C25" s="69">
        <v>1</v>
      </c>
      <c r="D25" s="69">
        <v>221</v>
      </c>
      <c r="E25" s="69">
        <v>10</v>
      </c>
      <c r="F25" s="69">
        <v>9</v>
      </c>
      <c r="G25" s="69">
        <v>8</v>
      </c>
      <c r="H25" s="69">
        <v>9</v>
      </c>
      <c r="I25" s="69">
        <v>10</v>
      </c>
      <c r="J25" s="69">
        <v>46</v>
      </c>
      <c r="K25" s="52">
        <v>45</v>
      </c>
      <c r="L25" s="52">
        <v>1</v>
      </c>
    </row>
    <row r="26" spans="1:12" x14ac:dyDescent="0.25">
      <c r="A26" s="52">
        <v>22</v>
      </c>
      <c r="B26" s="52" t="s">
        <v>125</v>
      </c>
      <c r="C26" s="69">
        <v>1</v>
      </c>
      <c r="D26" s="69">
        <v>217</v>
      </c>
      <c r="E26" s="69">
        <v>9</v>
      </c>
      <c r="F26" s="69">
        <v>9</v>
      </c>
      <c r="G26" s="69">
        <v>10</v>
      </c>
      <c r="H26" s="69">
        <v>9</v>
      </c>
      <c r="I26" s="69">
        <v>9</v>
      </c>
      <c r="J26" s="69">
        <v>46</v>
      </c>
      <c r="K26" s="52">
        <v>40</v>
      </c>
      <c r="L26" s="52">
        <v>5</v>
      </c>
    </row>
    <row r="27" spans="1:12" x14ac:dyDescent="0.25">
      <c r="A27" s="52">
        <v>21</v>
      </c>
      <c r="B27" s="52" t="s">
        <v>173</v>
      </c>
      <c r="C27" s="69">
        <v>5</v>
      </c>
      <c r="D27" s="69">
        <v>217</v>
      </c>
      <c r="E27" s="69">
        <v>10</v>
      </c>
      <c r="F27" s="69">
        <v>9</v>
      </c>
      <c r="G27" s="69">
        <v>9</v>
      </c>
      <c r="H27" s="69">
        <v>9</v>
      </c>
      <c r="I27" s="69">
        <v>9</v>
      </c>
      <c r="J27" s="69">
        <v>46</v>
      </c>
      <c r="K27" s="52">
        <v>46</v>
      </c>
      <c r="L27" s="52">
        <v>5</v>
      </c>
    </row>
    <row r="28" spans="1:12" x14ac:dyDescent="0.25">
      <c r="A28" s="52">
        <v>10</v>
      </c>
      <c r="B28" s="52" t="s">
        <v>182</v>
      </c>
      <c r="C28" s="69">
        <v>2</v>
      </c>
      <c r="D28" s="69">
        <v>223</v>
      </c>
      <c r="E28" s="69">
        <v>10</v>
      </c>
      <c r="F28" s="69">
        <v>9</v>
      </c>
      <c r="G28" s="69">
        <v>9</v>
      </c>
      <c r="H28" s="69">
        <v>10</v>
      </c>
      <c r="I28" s="69">
        <v>8</v>
      </c>
      <c r="J28" s="69">
        <v>46</v>
      </c>
      <c r="K28" s="52">
        <v>46</v>
      </c>
      <c r="L28" s="52">
        <v>4</v>
      </c>
    </row>
    <row r="29" spans="1:12" x14ac:dyDescent="0.25">
      <c r="A29" s="52">
        <v>23</v>
      </c>
      <c r="B29" s="52" t="s">
        <v>166</v>
      </c>
      <c r="C29" s="69">
        <v>1</v>
      </c>
      <c r="D29" s="69">
        <v>215</v>
      </c>
      <c r="E29" s="69">
        <v>9</v>
      </c>
      <c r="F29" s="69">
        <v>9</v>
      </c>
      <c r="G29" s="69">
        <v>9</v>
      </c>
      <c r="H29" s="69">
        <v>9</v>
      </c>
      <c r="I29" s="69">
        <v>9</v>
      </c>
      <c r="J29" s="69">
        <v>45</v>
      </c>
      <c r="K29" s="52">
        <v>42</v>
      </c>
      <c r="L29" s="52">
        <v>2</v>
      </c>
    </row>
    <row r="31" spans="1:12" x14ac:dyDescent="0.25">
      <c r="A31" s="52" t="s">
        <v>134</v>
      </c>
      <c r="E31" s="69" t="s">
        <v>4</v>
      </c>
    </row>
    <row r="32" spans="1:12" x14ac:dyDescent="0.25">
      <c r="A32" s="52" t="s">
        <v>12</v>
      </c>
      <c r="B32" s="52" t="s">
        <v>1</v>
      </c>
      <c r="C32" s="69" t="s">
        <v>2</v>
      </c>
      <c r="D32" s="69" t="s">
        <v>3</v>
      </c>
      <c r="E32" s="69" t="s">
        <v>21</v>
      </c>
      <c r="F32" s="69" t="s">
        <v>22</v>
      </c>
      <c r="G32" s="69" t="s">
        <v>23</v>
      </c>
      <c r="H32" s="69" t="s">
        <v>24</v>
      </c>
      <c r="I32" s="69" t="s">
        <v>25</v>
      </c>
      <c r="J32" s="69" t="s">
        <v>20</v>
      </c>
      <c r="K32" s="52" t="s">
        <v>110</v>
      </c>
      <c r="L32" s="52" t="s">
        <v>63</v>
      </c>
    </row>
    <row r="33" spans="1:12" x14ac:dyDescent="0.25">
      <c r="A33" s="52">
        <v>31</v>
      </c>
      <c r="B33" s="52" t="s">
        <v>200</v>
      </c>
      <c r="C33" s="69">
        <v>1</v>
      </c>
      <c r="D33" s="69">
        <v>209</v>
      </c>
      <c r="E33" s="69">
        <v>9</v>
      </c>
      <c r="F33" s="69">
        <v>10</v>
      </c>
      <c r="G33" s="69">
        <v>10</v>
      </c>
      <c r="H33" s="69">
        <v>10</v>
      </c>
      <c r="I33" s="69">
        <v>10</v>
      </c>
      <c r="J33" s="69">
        <v>49</v>
      </c>
      <c r="K33" s="52">
        <v>37</v>
      </c>
      <c r="L33" s="52">
        <v>3</v>
      </c>
    </row>
    <row r="34" spans="1:12" x14ac:dyDescent="0.25">
      <c r="A34" s="52">
        <v>28</v>
      </c>
      <c r="B34" s="52" t="s">
        <v>180</v>
      </c>
      <c r="C34" s="69">
        <v>3</v>
      </c>
      <c r="D34" s="69">
        <v>210</v>
      </c>
      <c r="E34" s="69">
        <v>10</v>
      </c>
      <c r="F34" s="69">
        <v>8</v>
      </c>
      <c r="G34" s="69">
        <v>9</v>
      </c>
      <c r="H34" s="69">
        <v>10</v>
      </c>
      <c r="I34" s="69">
        <v>10</v>
      </c>
      <c r="J34" s="69">
        <v>47</v>
      </c>
      <c r="K34" s="52">
        <v>47</v>
      </c>
      <c r="L34" s="52">
        <v>4</v>
      </c>
    </row>
    <row r="35" spans="1:12" x14ac:dyDescent="0.25">
      <c r="A35" s="52">
        <v>43</v>
      </c>
      <c r="B35" s="52" t="s">
        <v>188</v>
      </c>
      <c r="C35" s="69">
        <v>3</v>
      </c>
      <c r="D35" s="69">
        <v>200</v>
      </c>
      <c r="E35" s="69">
        <v>8</v>
      </c>
      <c r="F35" s="69">
        <v>10</v>
      </c>
      <c r="G35" s="69">
        <v>10</v>
      </c>
      <c r="H35" s="69">
        <v>9</v>
      </c>
      <c r="I35" s="69">
        <v>10</v>
      </c>
      <c r="J35" s="69">
        <v>47</v>
      </c>
      <c r="K35" s="52">
        <v>47</v>
      </c>
      <c r="L35" s="52">
        <v>4</v>
      </c>
    </row>
    <row r="36" spans="1:12" x14ac:dyDescent="0.25">
      <c r="A36" s="52">
        <v>25</v>
      </c>
      <c r="B36" s="52" t="s">
        <v>177</v>
      </c>
      <c r="C36" s="69">
        <v>1</v>
      </c>
      <c r="D36" s="69">
        <v>211</v>
      </c>
      <c r="E36" s="69">
        <v>9</v>
      </c>
      <c r="F36" s="69">
        <v>10</v>
      </c>
      <c r="G36" s="69">
        <v>10</v>
      </c>
      <c r="H36" s="69">
        <v>10</v>
      </c>
      <c r="I36" s="69">
        <v>8</v>
      </c>
      <c r="J36" s="69">
        <v>47</v>
      </c>
      <c r="K36" s="52">
        <v>43</v>
      </c>
      <c r="L36" s="52">
        <v>5</v>
      </c>
    </row>
    <row r="37" spans="1:12" x14ac:dyDescent="0.25">
      <c r="A37" s="52">
        <v>52</v>
      </c>
      <c r="B37" s="52" t="s">
        <v>137</v>
      </c>
      <c r="C37" s="69">
        <v>3</v>
      </c>
      <c r="D37" s="69">
        <v>195</v>
      </c>
      <c r="E37" s="69">
        <v>10</v>
      </c>
      <c r="F37" s="69">
        <v>10</v>
      </c>
      <c r="G37" s="69">
        <v>10</v>
      </c>
      <c r="H37" s="69">
        <v>9</v>
      </c>
      <c r="I37" s="69">
        <v>8</v>
      </c>
      <c r="J37" s="69">
        <v>47</v>
      </c>
      <c r="K37" s="52">
        <v>35</v>
      </c>
      <c r="L37" s="52">
        <v>2</v>
      </c>
    </row>
    <row r="38" spans="1:12" x14ac:dyDescent="0.25">
      <c r="A38" s="52">
        <v>30</v>
      </c>
      <c r="B38" s="52" t="s">
        <v>164</v>
      </c>
      <c r="C38" s="69">
        <v>2</v>
      </c>
      <c r="D38" s="69">
        <v>209</v>
      </c>
      <c r="E38" s="69">
        <v>9</v>
      </c>
      <c r="F38" s="69">
        <v>8</v>
      </c>
      <c r="G38" s="69">
        <v>9</v>
      </c>
      <c r="H38" s="69">
        <v>10</v>
      </c>
      <c r="I38" s="69">
        <v>10</v>
      </c>
      <c r="J38" s="69">
        <v>46</v>
      </c>
      <c r="K38" s="52">
        <v>41</v>
      </c>
      <c r="L38" s="52">
        <v>4</v>
      </c>
    </row>
    <row r="39" spans="1:12" x14ac:dyDescent="0.25">
      <c r="A39" s="52">
        <v>29</v>
      </c>
      <c r="B39" s="52" t="s">
        <v>111</v>
      </c>
      <c r="C39" s="69">
        <v>1</v>
      </c>
      <c r="D39" s="69">
        <v>210</v>
      </c>
      <c r="E39" s="69">
        <v>8</v>
      </c>
      <c r="F39" s="69">
        <v>9</v>
      </c>
      <c r="G39" s="69">
        <v>10</v>
      </c>
      <c r="H39" s="69">
        <v>10</v>
      </c>
      <c r="I39" s="69">
        <v>9</v>
      </c>
      <c r="J39" s="69">
        <v>46</v>
      </c>
      <c r="K39" s="52">
        <v>43</v>
      </c>
      <c r="L39" s="52">
        <v>5</v>
      </c>
    </row>
    <row r="40" spans="1:12" x14ac:dyDescent="0.25">
      <c r="A40" s="52">
        <v>50</v>
      </c>
      <c r="B40" s="52" t="s">
        <v>157</v>
      </c>
      <c r="C40" s="69">
        <v>1</v>
      </c>
      <c r="D40" s="69">
        <v>198</v>
      </c>
      <c r="E40" s="69">
        <v>9</v>
      </c>
      <c r="F40" s="69">
        <v>9</v>
      </c>
      <c r="G40" s="69">
        <v>9</v>
      </c>
      <c r="H40" s="69">
        <v>10</v>
      </c>
      <c r="I40" s="69">
        <v>9</v>
      </c>
      <c r="J40" s="69">
        <v>46</v>
      </c>
      <c r="K40" s="52">
        <v>46</v>
      </c>
      <c r="L40" s="52">
        <v>5</v>
      </c>
    </row>
    <row r="41" spans="1:12" x14ac:dyDescent="0.25">
      <c r="A41" s="52">
        <v>40</v>
      </c>
      <c r="B41" s="52" t="s">
        <v>139</v>
      </c>
      <c r="C41" s="69">
        <v>3</v>
      </c>
      <c r="D41" s="69">
        <v>202</v>
      </c>
      <c r="E41" s="69">
        <v>9</v>
      </c>
      <c r="F41" s="69">
        <v>9</v>
      </c>
      <c r="G41" s="69">
        <v>7</v>
      </c>
      <c r="H41" s="69">
        <v>10</v>
      </c>
      <c r="I41" s="69">
        <v>10</v>
      </c>
      <c r="J41" s="69">
        <v>45</v>
      </c>
      <c r="K41" s="52">
        <v>43</v>
      </c>
      <c r="L41" s="52">
        <v>3</v>
      </c>
    </row>
    <row r="42" spans="1:12" x14ac:dyDescent="0.25">
      <c r="A42" s="52">
        <v>32</v>
      </c>
      <c r="B42" s="52" t="s">
        <v>150</v>
      </c>
      <c r="C42" s="69">
        <v>1</v>
      </c>
      <c r="D42" s="69">
        <v>209</v>
      </c>
      <c r="E42" s="69">
        <v>9</v>
      </c>
      <c r="F42" s="69">
        <v>10</v>
      </c>
      <c r="G42" s="69">
        <v>10</v>
      </c>
      <c r="H42" s="69">
        <v>6</v>
      </c>
      <c r="I42" s="69">
        <v>10</v>
      </c>
      <c r="J42" s="69">
        <v>45</v>
      </c>
      <c r="K42" s="52">
        <v>38</v>
      </c>
      <c r="L42" s="52">
        <v>1</v>
      </c>
    </row>
    <row r="43" spans="1:12" x14ac:dyDescent="0.25">
      <c r="A43" s="52">
        <v>41</v>
      </c>
      <c r="B43" s="52" t="s">
        <v>126</v>
      </c>
      <c r="C43" s="69">
        <v>1</v>
      </c>
      <c r="D43" s="69">
        <v>201</v>
      </c>
      <c r="E43" s="69">
        <v>8</v>
      </c>
      <c r="F43" s="69">
        <v>9</v>
      </c>
      <c r="G43" s="69">
        <v>9</v>
      </c>
      <c r="H43" s="69">
        <v>10</v>
      </c>
      <c r="I43" s="69">
        <v>9</v>
      </c>
      <c r="J43" s="69">
        <v>45</v>
      </c>
      <c r="K43" s="52">
        <v>45</v>
      </c>
      <c r="L43" s="52">
        <v>5</v>
      </c>
    </row>
    <row r="44" spans="1:12" x14ac:dyDescent="0.25">
      <c r="A44" s="52">
        <v>34</v>
      </c>
      <c r="B44" s="52" t="s">
        <v>199</v>
      </c>
      <c r="C44" s="69">
        <v>1</v>
      </c>
      <c r="D44" s="69">
        <v>207</v>
      </c>
      <c r="E44" s="69">
        <v>9</v>
      </c>
      <c r="F44" s="69">
        <v>10</v>
      </c>
      <c r="G44" s="69">
        <v>7</v>
      </c>
      <c r="H44" s="69">
        <v>10</v>
      </c>
      <c r="I44" s="69">
        <v>9</v>
      </c>
      <c r="J44" s="69">
        <v>45</v>
      </c>
      <c r="K44" s="52">
        <v>43</v>
      </c>
      <c r="L44" s="52">
        <v>3</v>
      </c>
    </row>
    <row r="45" spans="1:12" x14ac:dyDescent="0.25">
      <c r="A45" s="52">
        <v>26</v>
      </c>
      <c r="B45" s="52" t="s">
        <v>140</v>
      </c>
      <c r="C45" s="69">
        <v>1</v>
      </c>
      <c r="D45" s="69">
        <v>211</v>
      </c>
      <c r="E45" s="69">
        <v>8</v>
      </c>
      <c r="F45" s="69">
        <v>9</v>
      </c>
      <c r="G45" s="69">
        <v>10</v>
      </c>
      <c r="H45" s="69">
        <v>9</v>
      </c>
      <c r="I45" s="69">
        <v>9</v>
      </c>
      <c r="J45" s="69">
        <v>45</v>
      </c>
      <c r="K45" s="52">
        <v>44</v>
      </c>
      <c r="L45" s="52">
        <v>3</v>
      </c>
    </row>
    <row r="46" spans="1:12" x14ac:dyDescent="0.25">
      <c r="A46" s="52">
        <v>39</v>
      </c>
      <c r="B46" s="52" t="s">
        <v>185</v>
      </c>
      <c r="C46" s="69">
        <v>3</v>
      </c>
      <c r="D46" s="69">
        <v>203</v>
      </c>
      <c r="E46" s="69">
        <v>10</v>
      </c>
      <c r="F46" s="69">
        <v>8</v>
      </c>
      <c r="G46" s="69">
        <v>9</v>
      </c>
      <c r="H46" s="69">
        <v>9</v>
      </c>
      <c r="I46" s="69">
        <v>9</v>
      </c>
      <c r="J46" s="69">
        <v>45</v>
      </c>
      <c r="K46" s="52">
        <v>39</v>
      </c>
      <c r="L46" s="52">
        <v>4</v>
      </c>
    </row>
    <row r="47" spans="1:12" x14ac:dyDescent="0.25">
      <c r="A47" s="52">
        <v>27</v>
      </c>
      <c r="B47" s="52" t="s">
        <v>124</v>
      </c>
      <c r="C47" s="69">
        <v>3</v>
      </c>
      <c r="D47" s="69">
        <v>211</v>
      </c>
      <c r="E47" s="69">
        <v>8</v>
      </c>
      <c r="F47" s="69">
        <v>10</v>
      </c>
      <c r="G47" s="69">
        <v>10</v>
      </c>
      <c r="H47" s="69">
        <v>8</v>
      </c>
      <c r="I47" s="69">
        <v>9</v>
      </c>
      <c r="J47" s="69">
        <v>45</v>
      </c>
      <c r="K47" s="52">
        <v>43</v>
      </c>
      <c r="L47" s="52">
        <v>5</v>
      </c>
    </row>
    <row r="48" spans="1:12" x14ac:dyDescent="0.25">
      <c r="A48" s="52">
        <v>38</v>
      </c>
      <c r="B48" s="52" t="s">
        <v>144</v>
      </c>
      <c r="C48" s="69">
        <v>3</v>
      </c>
      <c r="D48" s="69">
        <v>203</v>
      </c>
      <c r="E48" s="69">
        <v>9</v>
      </c>
      <c r="F48" s="69">
        <v>8</v>
      </c>
      <c r="G48" s="69">
        <v>9</v>
      </c>
      <c r="H48" s="69">
        <v>8</v>
      </c>
      <c r="I48" s="69">
        <v>10</v>
      </c>
      <c r="J48" s="69">
        <v>44</v>
      </c>
      <c r="K48" s="52">
        <v>42</v>
      </c>
      <c r="L48" s="52">
        <v>4</v>
      </c>
    </row>
    <row r="49" spans="1:12" x14ac:dyDescent="0.25">
      <c r="A49" s="52">
        <v>36</v>
      </c>
      <c r="B49" s="52" t="s">
        <v>154</v>
      </c>
      <c r="C49" s="69">
        <v>1</v>
      </c>
      <c r="D49" s="69">
        <v>205</v>
      </c>
      <c r="E49" s="69">
        <v>8</v>
      </c>
      <c r="F49" s="69">
        <v>9</v>
      </c>
      <c r="G49" s="69">
        <v>10</v>
      </c>
      <c r="H49" s="69">
        <v>7</v>
      </c>
      <c r="I49" s="69">
        <v>10</v>
      </c>
      <c r="J49" s="69">
        <v>44</v>
      </c>
      <c r="K49" s="52">
        <v>38</v>
      </c>
      <c r="L49" s="52">
        <v>5</v>
      </c>
    </row>
    <row r="50" spans="1:12" x14ac:dyDescent="0.25">
      <c r="A50" s="52">
        <v>37</v>
      </c>
      <c r="B50" s="52" t="s">
        <v>183</v>
      </c>
      <c r="C50" s="69">
        <v>1</v>
      </c>
      <c r="D50" s="69">
        <v>205</v>
      </c>
      <c r="E50" s="69">
        <v>10</v>
      </c>
      <c r="F50" s="69">
        <v>5</v>
      </c>
      <c r="G50" s="69">
        <v>10</v>
      </c>
      <c r="H50" s="69">
        <v>10</v>
      </c>
      <c r="I50" s="69">
        <v>9</v>
      </c>
      <c r="J50" s="69">
        <v>44</v>
      </c>
      <c r="K50" s="52">
        <v>39</v>
      </c>
      <c r="L50" s="52">
        <v>4</v>
      </c>
    </row>
    <row r="51" spans="1:12" x14ac:dyDescent="0.25">
      <c r="A51" s="52">
        <v>44</v>
      </c>
      <c r="B51" s="52" t="s">
        <v>120</v>
      </c>
      <c r="C51" s="69">
        <v>1</v>
      </c>
      <c r="D51" s="69">
        <v>200</v>
      </c>
      <c r="E51" s="69">
        <v>9</v>
      </c>
      <c r="F51" s="69">
        <v>7</v>
      </c>
      <c r="G51" s="69">
        <v>9</v>
      </c>
      <c r="H51" s="69">
        <v>10</v>
      </c>
      <c r="I51" s="69">
        <v>9</v>
      </c>
      <c r="J51" s="69">
        <v>44</v>
      </c>
      <c r="K51" s="52">
        <v>40</v>
      </c>
      <c r="L51" s="52">
        <v>1</v>
      </c>
    </row>
    <row r="52" spans="1:12" x14ac:dyDescent="0.25">
      <c r="A52" s="52">
        <v>45</v>
      </c>
      <c r="B52" s="52" t="s">
        <v>189</v>
      </c>
      <c r="C52" s="69">
        <v>1</v>
      </c>
      <c r="D52" s="69">
        <v>200</v>
      </c>
      <c r="E52" s="69">
        <v>7</v>
      </c>
      <c r="F52" s="69">
        <v>9</v>
      </c>
      <c r="G52" s="69">
        <v>10</v>
      </c>
      <c r="H52" s="69">
        <v>9</v>
      </c>
      <c r="I52" s="69">
        <v>9</v>
      </c>
      <c r="J52" s="69">
        <v>44</v>
      </c>
      <c r="K52" s="52">
        <v>44</v>
      </c>
      <c r="L52" s="52">
        <v>1</v>
      </c>
    </row>
    <row r="53" spans="1:12" x14ac:dyDescent="0.25">
      <c r="A53" s="52">
        <v>57</v>
      </c>
      <c r="B53" s="52" t="s">
        <v>186</v>
      </c>
      <c r="C53" s="69">
        <v>3</v>
      </c>
      <c r="D53" s="69">
        <v>190</v>
      </c>
      <c r="E53" s="69">
        <v>8</v>
      </c>
      <c r="F53" s="69">
        <v>9</v>
      </c>
      <c r="G53" s="69">
        <v>9</v>
      </c>
      <c r="H53" s="69">
        <v>9</v>
      </c>
      <c r="I53" s="69">
        <v>9</v>
      </c>
      <c r="J53" s="69">
        <v>44</v>
      </c>
      <c r="K53" s="52">
        <v>39</v>
      </c>
      <c r="L53" s="52">
        <v>4</v>
      </c>
    </row>
    <row r="54" spans="1:12" x14ac:dyDescent="0.25">
      <c r="A54" s="52">
        <v>35</v>
      </c>
      <c r="B54" s="52" t="s">
        <v>202</v>
      </c>
      <c r="C54" s="69">
        <v>1</v>
      </c>
      <c r="D54" s="69">
        <v>207</v>
      </c>
      <c r="E54" s="69">
        <v>9</v>
      </c>
      <c r="F54" s="69">
        <v>10</v>
      </c>
      <c r="G54" s="69">
        <v>7</v>
      </c>
      <c r="H54" s="69">
        <v>9</v>
      </c>
      <c r="I54" s="69">
        <v>9</v>
      </c>
      <c r="J54" s="69">
        <v>44</v>
      </c>
      <c r="K54" s="52">
        <v>41</v>
      </c>
      <c r="L54" s="52">
        <v>2</v>
      </c>
    </row>
    <row r="55" spans="1:12" x14ac:dyDescent="0.25">
      <c r="A55" s="52">
        <v>33</v>
      </c>
      <c r="B55" s="52" t="s">
        <v>142</v>
      </c>
      <c r="C55" s="69">
        <v>1</v>
      </c>
      <c r="D55" s="69">
        <v>208</v>
      </c>
      <c r="E55" s="69">
        <v>10</v>
      </c>
      <c r="F55" s="69">
        <v>10</v>
      </c>
      <c r="G55" s="69">
        <v>7</v>
      </c>
      <c r="H55" s="69">
        <v>8</v>
      </c>
      <c r="I55" s="69">
        <v>9</v>
      </c>
      <c r="J55" s="69">
        <v>44</v>
      </c>
      <c r="K55" s="52">
        <v>42</v>
      </c>
      <c r="L55" s="52">
        <v>4</v>
      </c>
    </row>
    <row r="56" spans="1:12" x14ac:dyDescent="0.25">
      <c r="A56" s="52">
        <v>42</v>
      </c>
      <c r="B56" s="52" t="s">
        <v>129</v>
      </c>
      <c r="C56" s="69">
        <v>2</v>
      </c>
      <c r="D56" s="69">
        <v>201</v>
      </c>
      <c r="E56" s="69">
        <v>10</v>
      </c>
      <c r="F56" s="69">
        <v>8</v>
      </c>
      <c r="G56" s="69">
        <v>8</v>
      </c>
      <c r="H56" s="69">
        <v>10</v>
      </c>
      <c r="I56" s="69">
        <v>8</v>
      </c>
      <c r="J56" s="69">
        <v>44</v>
      </c>
      <c r="K56" s="52">
        <v>36</v>
      </c>
      <c r="L56" s="52">
        <v>5</v>
      </c>
    </row>
    <row r="57" spans="1:12" x14ac:dyDescent="0.25">
      <c r="A57" s="52">
        <v>47</v>
      </c>
      <c r="B57" s="52" t="s">
        <v>179</v>
      </c>
      <c r="C57" s="69">
        <v>1</v>
      </c>
      <c r="D57" s="69">
        <v>199</v>
      </c>
      <c r="E57" s="69">
        <v>10</v>
      </c>
      <c r="F57" s="69">
        <v>8</v>
      </c>
      <c r="G57" s="69">
        <v>8</v>
      </c>
      <c r="H57" s="69">
        <v>10</v>
      </c>
      <c r="I57" s="69">
        <v>8</v>
      </c>
      <c r="J57" s="69">
        <v>44</v>
      </c>
      <c r="K57" s="52">
        <v>37</v>
      </c>
      <c r="L57" s="52">
        <v>4</v>
      </c>
    </row>
    <row r="58" spans="1:12" x14ac:dyDescent="0.25">
      <c r="A58" s="52">
        <v>51</v>
      </c>
      <c r="B58" s="52" t="s">
        <v>138</v>
      </c>
      <c r="C58" s="69">
        <v>3</v>
      </c>
      <c r="D58" s="69">
        <v>196</v>
      </c>
      <c r="E58" s="69">
        <v>6</v>
      </c>
      <c r="F58" s="69">
        <v>10</v>
      </c>
      <c r="G58" s="69">
        <v>10</v>
      </c>
      <c r="H58" s="69">
        <v>7</v>
      </c>
      <c r="I58" s="69">
        <v>10</v>
      </c>
      <c r="J58" s="69">
        <v>43</v>
      </c>
      <c r="K58" s="52">
        <v>39</v>
      </c>
      <c r="L58" s="52">
        <v>2</v>
      </c>
    </row>
    <row r="59" spans="1:12" x14ac:dyDescent="0.25">
      <c r="A59" s="52">
        <v>54</v>
      </c>
      <c r="B59" s="52" t="s">
        <v>163</v>
      </c>
      <c r="C59" s="69">
        <v>1</v>
      </c>
      <c r="D59" s="69">
        <v>195</v>
      </c>
      <c r="E59" s="69">
        <v>7</v>
      </c>
      <c r="F59" s="69">
        <v>7</v>
      </c>
      <c r="G59" s="69">
        <v>10</v>
      </c>
      <c r="H59" s="69">
        <v>10</v>
      </c>
      <c r="I59" s="69">
        <v>9</v>
      </c>
      <c r="J59" s="69">
        <v>43</v>
      </c>
      <c r="K59" s="52">
        <v>38</v>
      </c>
      <c r="L59" s="52">
        <v>5</v>
      </c>
    </row>
    <row r="60" spans="1:12" x14ac:dyDescent="0.25">
      <c r="A60" s="52">
        <v>48</v>
      </c>
      <c r="B60" s="52" t="s">
        <v>167</v>
      </c>
      <c r="C60" s="69">
        <v>3</v>
      </c>
      <c r="D60" s="69">
        <v>199</v>
      </c>
      <c r="E60" s="69">
        <v>7</v>
      </c>
      <c r="F60" s="69">
        <v>8</v>
      </c>
      <c r="G60" s="69">
        <v>10</v>
      </c>
      <c r="H60" s="69">
        <v>9</v>
      </c>
      <c r="I60" s="69">
        <v>9</v>
      </c>
      <c r="J60" s="69">
        <v>43</v>
      </c>
      <c r="K60" s="52">
        <v>40</v>
      </c>
      <c r="L60" s="52">
        <v>4</v>
      </c>
    </row>
    <row r="61" spans="1:12" x14ac:dyDescent="0.25">
      <c r="A61" s="52">
        <v>46</v>
      </c>
      <c r="B61" s="52" t="s">
        <v>127</v>
      </c>
      <c r="C61" s="69">
        <v>3</v>
      </c>
      <c r="D61" s="69">
        <v>199</v>
      </c>
      <c r="E61" s="69">
        <v>8</v>
      </c>
      <c r="F61" s="69">
        <v>10</v>
      </c>
      <c r="G61" s="69">
        <v>9</v>
      </c>
      <c r="H61" s="69">
        <v>7</v>
      </c>
      <c r="I61" s="69">
        <v>9</v>
      </c>
      <c r="J61" s="69">
        <v>43</v>
      </c>
      <c r="K61" s="52">
        <v>38</v>
      </c>
      <c r="L61" s="52">
        <v>5</v>
      </c>
    </row>
    <row r="62" spans="1:12" x14ac:dyDescent="0.25">
      <c r="A62" s="52">
        <v>53</v>
      </c>
      <c r="B62" s="52" t="s">
        <v>206</v>
      </c>
      <c r="C62" s="69">
        <v>4</v>
      </c>
      <c r="D62" s="69">
        <v>195</v>
      </c>
      <c r="E62" s="69">
        <v>8</v>
      </c>
      <c r="F62" s="69">
        <v>9</v>
      </c>
      <c r="G62" s="69">
        <v>10</v>
      </c>
      <c r="H62" s="69">
        <v>10</v>
      </c>
      <c r="I62" s="69">
        <v>6</v>
      </c>
      <c r="J62" s="69">
        <v>43</v>
      </c>
      <c r="K62" s="52">
        <v>38</v>
      </c>
      <c r="L62" s="52">
        <v>5</v>
      </c>
    </row>
    <row r="63" spans="1:12" x14ac:dyDescent="0.25">
      <c r="A63" s="52">
        <v>49</v>
      </c>
      <c r="B63" s="52" t="s">
        <v>119</v>
      </c>
      <c r="C63" s="69">
        <v>1</v>
      </c>
      <c r="D63" s="69">
        <v>198</v>
      </c>
      <c r="E63" s="69">
        <v>7</v>
      </c>
      <c r="F63" s="69">
        <v>9</v>
      </c>
      <c r="G63" s="69">
        <v>9</v>
      </c>
      <c r="H63" s="69">
        <v>9</v>
      </c>
      <c r="I63" s="69">
        <v>8</v>
      </c>
      <c r="J63" s="69">
        <v>42</v>
      </c>
      <c r="K63" s="52">
        <v>39</v>
      </c>
      <c r="L63" s="52">
        <v>1</v>
      </c>
    </row>
    <row r="64" spans="1:12" x14ac:dyDescent="0.25">
      <c r="A64" s="52">
        <v>56</v>
      </c>
      <c r="B64" s="52" t="s">
        <v>153</v>
      </c>
      <c r="C64" s="69">
        <v>3</v>
      </c>
      <c r="D64" s="69">
        <v>192</v>
      </c>
      <c r="E64" s="69">
        <v>10</v>
      </c>
      <c r="F64" s="69">
        <v>6</v>
      </c>
      <c r="G64" s="69">
        <v>9</v>
      </c>
      <c r="H64" s="69">
        <v>9</v>
      </c>
      <c r="I64" s="69">
        <v>8</v>
      </c>
      <c r="J64" s="69">
        <v>42</v>
      </c>
      <c r="K64" s="52">
        <v>41</v>
      </c>
      <c r="L64" s="52">
        <v>5</v>
      </c>
    </row>
    <row r="65" spans="1:12" x14ac:dyDescent="0.25">
      <c r="A65" s="52">
        <v>55</v>
      </c>
      <c r="B65" s="52" t="s">
        <v>161</v>
      </c>
      <c r="C65" s="69">
        <v>1</v>
      </c>
      <c r="D65" s="69">
        <v>193</v>
      </c>
      <c r="E65" s="69">
        <v>7</v>
      </c>
      <c r="F65" s="69">
        <v>7</v>
      </c>
      <c r="G65" s="69">
        <v>9</v>
      </c>
      <c r="H65" s="69">
        <v>10</v>
      </c>
      <c r="I65" s="69">
        <v>8</v>
      </c>
      <c r="J65" s="69">
        <v>41</v>
      </c>
      <c r="K65" s="52">
        <v>41</v>
      </c>
      <c r="L65" s="52">
        <v>3</v>
      </c>
    </row>
    <row r="66" spans="1:12" x14ac:dyDescent="0.25">
      <c r="A66" s="52">
        <v>59</v>
      </c>
      <c r="B66" s="52" t="s">
        <v>194</v>
      </c>
      <c r="C66" s="69">
        <v>2</v>
      </c>
      <c r="D66" s="69">
        <v>188</v>
      </c>
      <c r="E66" s="69">
        <v>7</v>
      </c>
      <c r="F66" s="69">
        <v>10</v>
      </c>
      <c r="G66" s="69">
        <v>8</v>
      </c>
      <c r="H66" s="69">
        <v>8</v>
      </c>
      <c r="I66" s="69">
        <v>8</v>
      </c>
      <c r="J66" s="69">
        <v>41</v>
      </c>
      <c r="K66" s="52">
        <v>34</v>
      </c>
      <c r="L66" s="52">
        <v>1</v>
      </c>
    </row>
    <row r="67" spans="1:12" x14ac:dyDescent="0.25">
      <c r="A67" s="52">
        <v>58</v>
      </c>
      <c r="B67" s="52" t="s">
        <v>196</v>
      </c>
      <c r="C67" s="69">
        <v>3</v>
      </c>
      <c r="D67" s="69">
        <v>189</v>
      </c>
      <c r="E67" s="69">
        <v>10</v>
      </c>
      <c r="F67" s="69">
        <v>8</v>
      </c>
      <c r="G67" s="69">
        <v>7</v>
      </c>
      <c r="H67" s="69">
        <v>9</v>
      </c>
      <c r="I67" s="69">
        <v>7</v>
      </c>
      <c r="J67" s="69">
        <v>41</v>
      </c>
      <c r="K67" s="52">
        <v>39</v>
      </c>
      <c r="L67" s="52">
        <v>3</v>
      </c>
    </row>
    <row r="68" spans="1:12" x14ac:dyDescent="0.25">
      <c r="A68" s="52">
        <v>60</v>
      </c>
      <c r="B68" s="52" t="s">
        <v>195</v>
      </c>
      <c r="C68" s="69">
        <v>1</v>
      </c>
      <c r="D68" s="69">
        <v>187</v>
      </c>
      <c r="E68" s="69">
        <v>9</v>
      </c>
      <c r="F68" s="69">
        <v>10</v>
      </c>
      <c r="G68" s="69">
        <v>6</v>
      </c>
      <c r="H68" s="69">
        <v>7</v>
      </c>
      <c r="I68" s="69">
        <v>8</v>
      </c>
      <c r="J68" s="69">
        <v>40</v>
      </c>
      <c r="K68" s="52">
        <v>38</v>
      </c>
      <c r="L68" s="52">
        <v>3</v>
      </c>
    </row>
    <row r="70" spans="1:12" x14ac:dyDescent="0.25">
      <c r="A70" s="52" t="s">
        <v>135</v>
      </c>
      <c r="E70" s="69" t="s">
        <v>4</v>
      </c>
    </row>
    <row r="71" spans="1:12" x14ac:dyDescent="0.25">
      <c r="A71" s="52" t="s">
        <v>12</v>
      </c>
      <c r="B71" s="52" t="s">
        <v>1</v>
      </c>
      <c r="C71" s="69" t="s">
        <v>2</v>
      </c>
      <c r="D71" s="69" t="s">
        <v>3</v>
      </c>
      <c r="E71" s="69" t="s">
        <v>21</v>
      </c>
      <c r="F71" s="69" t="s">
        <v>22</v>
      </c>
      <c r="G71" s="69" t="s">
        <v>23</v>
      </c>
      <c r="H71" s="69" t="s">
        <v>24</v>
      </c>
      <c r="I71" s="69" t="s">
        <v>25</v>
      </c>
      <c r="J71" s="69" t="s">
        <v>20</v>
      </c>
      <c r="K71" s="52" t="s">
        <v>110</v>
      </c>
      <c r="L71" s="52" t="s">
        <v>63</v>
      </c>
    </row>
    <row r="72" spans="1:12" x14ac:dyDescent="0.25">
      <c r="A72" s="52">
        <v>68</v>
      </c>
      <c r="B72" s="52" t="s">
        <v>170</v>
      </c>
      <c r="C72" s="69">
        <v>1</v>
      </c>
      <c r="D72" s="69">
        <v>176</v>
      </c>
      <c r="E72" s="69">
        <v>9</v>
      </c>
      <c r="F72" s="69">
        <v>9</v>
      </c>
      <c r="G72" s="69">
        <v>8</v>
      </c>
      <c r="H72" s="69">
        <v>8</v>
      </c>
      <c r="I72" s="69">
        <v>10</v>
      </c>
      <c r="J72" s="69">
        <v>44</v>
      </c>
      <c r="K72" s="52">
        <v>42</v>
      </c>
      <c r="L72" s="52">
        <v>5</v>
      </c>
    </row>
    <row r="73" spans="1:12" x14ac:dyDescent="0.25">
      <c r="A73" s="52">
        <v>62</v>
      </c>
      <c r="B73" s="52" t="s">
        <v>145</v>
      </c>
      <c r="C73" s="69">
        <v>1</v>
      </c>
      <c r="D73" s="69">
        <v>185</v>
      </c>
      <c r="E73" s="69">
        <v>10</v>
      </c>
      <c r="F73" s="69">
        <v>6</v>
      </c>
      <c r="G73" s="69">
        <v>9</v>
      </c>
      <c r="H73" s="69">
        <v>9</v>
      </c>
      <c r="I73" s="69">
        <v>9</v>
      </c>
      <c r="J73" s="69">
        <v>43</v>
      </c>
      <c r="K73" s="52">
        <v>37</v>
      </c>
      <c r="L73" s="52">
        <v>4</v>
      </c>
    </row>
    <row r="74" spans="1:12" x14ac:dyDescent="0.25">
      <c r="A74" s="52">
        <v>67</v>
      </c>
      <c r="B74" s="52" t="s">
        <v>151</v>
      </c>
      <c r="C74" s="69">
        <v>1</v>
      </c>
      <c r="D74" s="69">
        <v>177</v>
      </c>
      <c r="E74" s="69">
        <v>10</v>
      </c>
      <c r="F74" s="69">
        <v>6</v>
      </c>
      <c r="G74" s="69">
        <v>9</v>
      </c>
      <c r="H74" s="69">
        <v>9</v>
      </c>
      <c r="I74" s="69">
        <v>9</v>
      </c>
      <c r="J74" s="69">
        <v>43</v>
      </c>
      <c r="K74" s="52">
        <v>33</v>
      </c>
      <c r="L74" s="52">
        <v>3</v>
      </c>
    </row>
    <row r="75" spans="1:12" x14ac:dyDescent="0.25">
      <c r="A75" s="52">
        <v>75</v>
      </c>
      <c r="B75" s="52" t="s">
        <v>187</v>
      </c>
      <c r="C75" s="69">
        <v>1</v>
      </c>
      <c r="D75" s="69">
        <v>163</v>
      </c>
      <c r="E75" s="69">
        <v>8</v>
      </c>
      <c r="F75" s="69">
        <v>10</v>
      </c>
      <c r="G75" s="69">
        <v>8</v>
      </c>
      <c r="H75" s="69">
        <v>9</v>
      </c>
      <c r="I75" s="69">
        <v>8</v>
      </c>
      <c r="J75" s="69">
        <v>43</v>
      </c>
      <c r="K75" s="52">
        <v>30</v>
      </c>
      <c r="L75" s="52">
        <v>4</v>
      </c>
    </row>
    <row r="76" spans="1:12" x14ac:dyDescent="0.25">
      <c r="A76" s="52">
        <v>66</v>
      </c>
      <c r="B76" s="52" t="s">
        <v>190</v>
      </c>
      <c r="C76" s="69">
        <v>1</v>
      </c>
      <c r="D76" s="69">
        <v>179</v>
      </c>
      <c r="E76" s="69">
        <v>10</v>
      </c>
      <c r="F76" s="69">
        <v>7</v>
      </c>
      <c r="G76" s="69">
        <v>10</v>
      </c>
      <c r="H76" s="69">
        <v>9</v>
      </c>
      <c r="I76" s="69">
        <v>7</v>
      </c>
      <c r="J76" s="69">
        <v>43</v>
      </c>
      <c r="K76" s="52">
        <v>28</v>
      </c>
      <c r="L76" s="52">
        <v>1</v>
      </c>
    </row>
    <row r="77" spans="1:12" x14ac:dyDescent="0.25">
      <c r="A77" s="52">
        <v>63</v>
      </c>
      <c r="B77" s="52" t="s">
        <v>171</v>
      </c>
      <c r="C77" s="69">
        <v>3</v>
      </c>
      <c r="D77" s="69">
        <v>183</v>
      </c>
      <c r="E77" s="69">
        <v>10</v>
      </c>
      <c r="F77" s="69">
        <v>7</v>
      </c>
      <c r="G77" s="69">
        <v>7</v>
      </c>
      <c r="H77" s="69">
        <v>8</v>
      </c>
      <c r="I77" s="69">
        <v>10</v>
      </c>
      <c r="J77" s="69">
        <v>42</v>
      </c>
      <c r="K77" s="52">
        <v>34</v>
      </c>
      <c r="L77" s="52">
        <v>2</v>
      </c>
    </row>
    <row r="78" spans="1:12" x14ac:dyDescent="0.25">
      <c r="A78" s="52">
        <v>61</v>
      </c>
      <c r="B78" s="52" t="s">
        <v>197</v>
      </c>
      <c r="C78" s="69">
        <v>1</v>
      </c>
      <c r="D78" s="69">
        <v>185</v>
      </c>
      <c r="E78" s="69">
        <v>8</v>
      </c>
      <c r="F78" s="69">
        <v>7</v>
      </c>
      <c r="G78" s="69">
        <v>10</v>
      </c>
      <c r="H78" s="69">
        <v>9</v>
      </c>
      <c r="I78" s="69">
        <v>8</v>
      </c>
      <c r="J78" s="69">
        <v>42</v>
      </c>
      <c r="K78" s="52">
        <v>40</v>
      </c>
      <c r="L78" s="52">
        <v>3</v>
      </c>
    </row>
    <row r="79" spans="1:12" x14ac:dyDescent="0.25">
      <c r="A79" s="52">
        <v>69</v>
      </c>
      <c r="B79" s="52" t="s">
        <v>158</v>
      </c>
      <c r="C79" s="69">
        <v>3</v>
      </c>
      <c r="D79" s="69">
        <v>175</v>
      </c>
      <c r="E79" s="69">
        <v>10</v>
      </c>
      <c r="F79" s="69">
        <v>3</v>
      </c>
      <c r="G79" s="69">
        <v>9</v>
      </c>
      <c r="H79" s="69">
        <v>10</v>
      </c>
      <c r="I79" s="69">
        <v>9</v>
      </c>
      <c r="J79" s="69">
        <v>41</v>
      </c>
      <c r="K79" s="52">
        <v>35</v>
      </c>
      <c r="L79" s="52">
        <v>2</v>
      </c>
    </row>
    <row r="80" spans="1:12" x14ac:dyDescent="0.25">
      <c r="A80" s="52">
        <v>64</v>
      </c>
      <c r="B80" s="52" t="s">
        <v>147</v>
      </c>
      <c r="C80" s="69">
        <v>1</v>
      </c>
      <c r="D80" s="69">
        <v>181</v>
      </c>
      <c r="E80" s="69">
        <v>6</v>
      </c>
      <c r="F80" s="69">
        <v>8</v>
      </c>
      <c r="G80" s="69">
        <v>9</v>
      </c>
      <c r="H80" s="69">
        <v>10</v>
      </c>
      <c r="I80" s="69">
        <v>8</v>
      </c>
      <c r="J80" s="69">
        <v>41</v>
      </c>
      <c r="K80" s="52">
        <v>41</v>
      </c>
      <c r="L80" s="52">
        <v>4</v>
      </c>
    </row>
    <row r="81" spans="1:12" x14ac:dyDescent="0.25">
      <c r="A81" s="52">
        <v>74</v>
      </c>
      <c r="B81" s="52" t="s">
        <v>165</v>
      </c>
      <c r="C81" s="69">
        <v>3</v>
      </c>
      <c r="D81" s="69">
        <v>165</v>
      </c>
      <c r="E81" s="69">
        <v>8</v>
      </c>
      <c r="F81" s="69">
        <v>8</v>
      </c>
      <c r="G81" s="69">
        <v>7</v>
      </c>
      <c r="H81" s="69">
        <v>9</v>
      </c>
      <c r="I81" s="69">
        <v>8</v>
      </c>
      <c r="J81" s="69">
        <v>40</v>
      </c>
      <c r="K81" s="52">
        <v>40</v>
      </c>
      <c r="L81" s="52">
        <v>4</v>
      </c>
    </row>
    <row r="82" spans="1:12" x14ac:dyDescent="0.25">
      <c r="A82" s="52">
        <v>72</v>
      </c>
      <c r="B82" s="52" t="s">
        <v>169</v>
      </c>
      <c r="C82" s="69">
        <v>3</v>
      </c>
      <c r="D82" s="69">
        <v>171</v>
      </c>
      <c r="E82" s="69">
        <v>8</v>
      </c>
      <c r="F82" s="69">
        <v>9</v>
      </c>
      <c r="G82" s="69">
        <v>8</v>
      </c>
      <c r="H82" s="69">
        <v>9</v>
      </c>
      <c r="I82" s="69">
        <v>6</v>
      </c>
      <c r="J82" s="69">
        <v>40</v>
      </c>
      <c r="K82" s="52">
        <v>40</v>
      </c>
      <c r="L82" s="52">
        <v>5</v>
      </c>
    </row>
    <row r="83" spans="1:12" x14ac:dyDescent="0.25">
      <c r="A83" s="52">
        <v>71</v>
      </c>
      <c r="B83" s="52" t="s">
        <v>176</v>
      </c>
      <c r="C83" s="69">
        <v>2</v>
      </c>
      <c r="D83" s="69">
        <v>173</v>
      </c>
      <c r="E83" s="69">
        <v>7</v>
      </c>
      <c r="F83" s="69">
        <v>7</v>
      </c>
      <c r="G83" s="69">
        <v>9</v>
      </c>
      <c r="H83" s="69">
        <v>7</v>
      </c>
      <c r="I83" s="69">
        <v>9</v>
      </c>
      <c r="J83" s="69">
        <v>39</v>
      </c>
      <c r="K83" s="52">
        <v>37</v>
      </c>
      <c r="L83" s="52">
        <v>5</v>
      </c>
    </row>
    <row r="84" spans="1:12" x14ac:dyDescent="0.25">
      <c r="A84" s="52">
        <v>65</v>
      </c>
      <c r="B84" s="52" t="s">
        <v>132</v>
      </c>
      <c r="C84" s="69">
        <v>1</v>
      </c>
      <c r="D84" s="69">
        <v>179</v>
      </c>
      <c r="E84" s="69">
        <v>8</v>
      </c>
      <c r="F84" s="69">
        <v>8</v>
      </c>
      <c r="G84" s="69">
        <v>7</v>
      </c>
      <c r="H84" s="69">
        <v>9</v>
      </c>
      <c r="I84" s="69">
        <v>6</v>
      </c>
      <c r="J84" s="69">
        <v>38</v>
      </c>
      <c r="K84" s="52">
        <v>37</v>
      </c>
      <c r="L84" s="52">
        <v>5</v>
      </c>
    </row>
    <row r="85" spans="1:12" x14ac:dyDescent="0.25">
      <c r="A85" s="52">
        <v>78</v>
      </c>
      <c r="B85" s="52" t="s">
        <v>191</v>
      </c>
      <c r="C85" s="69">
        <v>2</v>
      </c>
      <c r="D85" s="69">
        <v>156</v>
      </c>
      <c r="E85" s="69">
        <v>3</v>
      </c>
      <c r="F85" s="69">
        <v>9</v>
      </c>
      <c r="G85" s="69">
        <v>8</v>
      </c>
      <c r="H85" s="69">
        <v>9</v>
      </c>
      <c r="I85" s="69">
        <v>8</v>
      </c>
      <c r="J85" s="69">
        <v>37</v>
      </c>
      <c r="K85" s="52">
        <v>28</v>
      </c>
      <c r="L85" s="52">
        <v>1</v>
      </c>
    </row>
    <row r="86" spans="1:12" x14ac:dyDescent="0.25">
      <c r="A86" s="52">
        <v>70</v>
      </c>
      <c r="B86" s="52" t="s">
        <v>203</v>
      </c>
      <c r="C86" s="69">
        <v>1</v>
      </c>
      <c r="D86" s="69">
        <v>174</v>
      </c>
      <c r="E86" s="69">
        <v>10</v>
      </c>
      <c r="F86" s="69">
        <v>5</v>
      </c>
      <c r="G86" s="69">
        <v>7</v>
      </c>
      <c r="H86" s="69">
        <v>7</v>
      </c>
      <c r="I86" s="69">
        <v>8</v>
      </c>
      <c r="J86" s="69">
        <v>37</v>
      </c>
      <c r="K86" s="52">
        <v>28</v>
      </c>
      <c r="L86" s="52">
        <v>2</v>
      </c>
    </row>
    <row r="87" spans="1:12" x14ac:dyDescent="0.25">
      <c r="A87" s="52">
        <v>77</v>
      </c>
      <c r="B87" s="52" t="s">
        <v>181</v>
      </c>
      <c r="C87" s="69">
        <v>1</v>
      </c>
      <c r="D87" s="69">
        <v>160</v>
      </c>
      <c r="E87" s="69">
        <v>5</v>
      </c>
      <c r="F87" s="69">
        <v>6</v>
      </c>
      <c r="G87" s="69">
        <v>6</v>
      </c>
      <c r="H87" s="69">
        <v>9</v>
      </c>
      <c r="I87" s="69">
        <v>9</v>
      </c>
      <c r="J87" s="69">
        <v>35</v>
      </c>
      <c r="K87" s="52">
        <v>28</v>
      </c>
      <c r="L87" s="52">
        <v>4</v>
      </c>
    </row>
    <row r="88" spans="1:12" x14ac:dyDescent="0.25">
      <c r="A88" s="52">
        <v>73</v>
      </c>
      <c r="B88" s="52" t="s">
        <v>204</v>
      </c>
      <c r="C88" s="69">
        <v>1</v>
      </c>
      <c r="D88" s="69">
        <v>169</v>
      </c>
      <c r="E88" s="69">
        <v>8</v>
      </c>
      <c r="F88" s="69">
        <v>6</v>
      </c>
      <c r="G88" s="69">
        <v>4</v>
      </c>
      <c r="H88" s="69">
        <v>10</v>
      </c>
      <c r="I88" s="69">
        <v>7</v>
      </c>
      <c r="J88" s="69">
        <v>35</v>
      </c>
      <c r="K88" s="52">
        <v>34</v>
      </c>
      <c r="L88" s="52">
        <v>5</v>
      </c>
    </row>
    <row r="89" spans="1:12" x14ac:dyDescent="0.25">
      <c r="A89" s="52">
        <v>1</v>
      </c>
      <c r="B89" s="52" t="s">
        <v>168</v>
      </c>
      <c r="C89" s="69" t="s">
        <v>149</v>
      </c>
      <c r="D89" s="69">
        <v>155</v>
      </c>
      <c r="E89" s="69">
        <v>7</v>
      </c>
      <c r="F89" s="69">
        <v>6</v>
      </c>
      <c r="G89" s="69">
        <v>7</v>
      </c>
      <c r="H89" s="69">
        <v>6</v>
      </c>
      <c r="I89" s="69">
        <v>8</v>
      </c>
      <c r="J89" s="69">
        <v>34</v>
      </c>
      <c r="K89" s="52">
        <v>30</v>
      </c>
      <c r="L89" s="52">
        <v>3</v>
      </c>
    </row>
    <row r="90" spans="1:12" x14ac:dyDescent="0.25">
      <c r="A90" s="52">
        <v>76</v>
      </c>
      <c r="B90" s="52" t="s">
        <v>172</v>
      </c>
      <c r="C90" s="69">
        <v>3</v>
      </c>
      <c r="D90" s="69">
        <v>160</v>
      </c>
      <c r="E90" s="69">
        <v>10</v>
      </c>
      <c r="F90" s="69">
        <v>6</v>
      </c>
      <c r="G90" s="69">
        <v>4</v>
      </c>
      <c r="H90" s="69">
        <v>7</v>
      </c>
      <c r="I90" s="69">
        <v>7</v>
      </c>
      <c r="J90" s="69">
        <v>34</v>
      </c>
      <c r="K90" s="52">
        <v>34</v>
      </c>
      <c r="L90" s="52">
        <v>4</v>
      </c>
    </row>
    <row r="91" spans="1:12" x14ac:dyDescent="0.25">
      <c r="A91" s="52">
        <v>79</v>
      </c>
      <c r="B91" s="52" t="s">
        <v>131</v>
      </c>
      <c r="C91" s="69">
        <v>2</v>
      </c>
      <c r="D91" s="69">
        <v>151</v>
      </c>
      <c r="E91" s="69">
        <v>6</v>
      </c>
      <c r="F91" s="69">
        <v>8</v>
      </c>
      <c r="G91" s="69">
        <v>7</v>
      </c>
      <c r="H91" s="69">
        <v>7</v>
      </c>
      <c r="I91" s="69">
        <v>6</v>
      </c>
      <c r="J91" s="69">
        <v>34</v>
      </c>
      <c r="K91" s="52">
        <v>34</v>
      </c>
      <c r="L91" s="52">
        <v>5</v>
      </c>
    </row>
    <row r="93" spans="1:12" x14ac:dyDescent="0.25">
      <c r="A93" s="52" t="s">
        <v>136</v>
      </c>
      <c r="E93" s="69" t="s">
        <v>4</v>
      </c>
    </row>
    <row r="94" spans="1:12" x14ac:dyDescent="0.25">
      <c r="A94" s="52" t="s">
        <v>12</v>
      </c>
      <c r="B94" s="52" t="s">
        <v>1</v>
      </c>
      <c r="C94" s="69" t="s">
        <v>2</v>
      </c>
      <c r="D94" s="69" t="s">
        <v>3</v>
      </c>
      <c r="E94" s="69" t="s">
        <v>21</v>
      </c>
      <c r="F94" s="69" t="s">
        <v>22</v>
      </c>
      <c r="G94" s="69" t="s">
        <v>23</v>
      </c>
      <c r="H94" s="69" t="s">
        <v>24</v>
      </c>
      <c r="I94" s="69" t="s">
        <v>25</v>
      </c>
      <c r="J94" s="69" t="s">
        <v>20</v>
      </c>
      <c r="K94" s="52" t="s">
        <v>110</v>
      </c>
      <c r="L94" s="52" t="s">
        <v>63</v>
      </c>
    </row>
    <row r="95" spans="1:12" x14ac:dyDescent="0.25">
      <c r="A95" s="52">
        <v>85</v>
      </c>
      <c r="B95" s="52" t="s">
        <v>155</v>
      </c>
      <c r="C95" s="69">
        <v>1</v>
      </c>
      <c r="D95" s="69">
        <v>136</v>
      </c>
      <c r="E95" s="69">
        <v>6</v>
      </c>
      <c r="F95" s="69">
        <v>10</v>
      </c>
      <c r="G95" s="69">
        <v>8</v>
      </c>
      <c r="H95" s="69">
        <v>10</v>
      </c>
      <c r="I95" s="69">
        <v>10</v>
      </c>
      <c r="J95" s="69">
        <v>44</v>
      </c>
      <c r="K95" s="52">
        <v>13</v>
      </c>
      <c r="L95" s="52">
        <v>1</v>
      </c>
    </row>
    <row r="96" spans="1:12" x14ac:dyDescent="0.25">
      <c r="A96" s="52">
        <v>82</v>
      </c>
      <c r="B96" s="52" t="s">
        <v>205</v>
      </c>
      <c r="C96" s="69">
        <v>1</v>
      </c>
      <c r="D96" s="69">
        <v>146</v>
      </c>
      <c r="E96" s="69">
        <v>8</v>
      </c>
      <c r="F96" s="69">
        <v>8</v>
      </c>
      <c r="G96" s="69">
        <v>9</v>
      </c>
      <c r="H96" s="69">
        <v>5</v>
      </c>
      <c r="I96" s="69">
        <v>9</v>
      </c>
      <c r="J96" s="69">
        <v>39</v>
      </c>
      <c r="K96" s="52">
        <v>26</v>
      </c>
      <c r="L96" s="52">
        <v>5</v>
      </c>
    </row>
    <row r="97" spans="1:12" x14ac:dyDescent="0.25">
      <c r="A97" s="52">
        <v>84</v>
      </c>
      <c r="B97" s="52" t="s">
        <v>174</v>
      </c>
      <c r="C97" s="69">
        <v>3</v>
      </c>
      <c r="D97" s="69">
        <v>142</v>
      </c>
      <c r="E97" s="69">
        <v>7</v>
      </c>
      <c r="F97" s="69">
        <v>9</v>
      </c>
      <c r="G97" s="69">
        <v>8</v>
      </c>
      <c r="H97" s="69">
        <v>6</v>
      </c>
      <c r="I97" s="69">
        <v>8</v>
      </c>
      <c r="J97" s="69">
        <v>38</v>
      </c>
      <c r="K97" s="52">
        <v>24</v>
      </c>
      <c r="L97" s="52">
        <v>5</v>
      </c>
    </row>
    <row r="98" spans="1:12" x14ac:dyDescent="0.25">
      <c r="A98" s="52">
        <v>81</v>
      </c>
      <c r="B98" s="52" t="s">
        <v>141</v>
      </c>
      <c r="C98" s="69">
        <v>1</v>
      </c>
      <c r="D98" s="69">
        <v>146</v>
      </c>
      <c r="E98" s="69">
        <v>8</v>
      </c>
      <c r="F98" s="69">
        <v>8</v>
      </c>
      <c r="G98" s="69">
        <v>6</v>
      </c>
      <c r="H98" s="69">
        <v>9</v>
      </c>
      <c r="I98" s="69">
        <v>7</v>
      </c>
      <c r="J98" s="69">
        <v>38</v>
      </c>
      <c r="K98" s="52">
        <v>38</v>
      </c>
      <c r="L98" s="52">
        <v>3</v>
      </c>
    </row>
    <row r="99" spans="1:12" x14ac:dyDescent="0.25">
      <c r="A99" s="52">
        <v>80</v>
      </c>
      <c r="B99" s="52" t="s">
        <v>178</v>
      </c>
      <c r="C99" s="69">
        <v>1</v>
      </c>
      <c r="D99" s="69">
        <v>148</v>
      </c>
      <c r="E99" s="69">
        <v>9</v>
      </c>
      <c r="F99" s="69">
        <v>3</v>
      </c>
      <c r="G99" s="69">
        <v>9</v>
      </c>
      <c r="H99" s="69">
        <v>7</v>
      </c>
      <c r="I99" s="69">
        <v>8</v>
      </c>
      <c r="J99" s="69">
        <v>36</v>
      </c>
      <c r="K99" s="52">
        <v>30</v>
      </c>
      <c r="L99" s="52">
        <v>5</v>
      </c>
    </row>
    <row r="100" spans="1:12" x14ac:dyDescent="0.25">
      <c r="A100" s="52">
        <v>83</v>
      </c>
      <c r="B100" s="52" t="s">
        <v>130</v>
      </c>
      <c r="C100" s="69">
        <v>1</v>
      </c>
      <c r="D100" s="69">
        <v>143</v>
      </c>
      <c r="E100" s="69">
        <v>6</v>
      </c>
      <c r="F100" s="69">
        <v>6</v>
      </c>
      <c r="G100" s="69">
        <v>7</v>
      </c>
      <c r="H100" s="69">
        <v>10</v>
      </c>
      <c r="I100" s="69">
        <v>6</v>
      </c>
      <c r="J100" s="69">
        <v>35</v>
      </c>
      <c r="K100" s="52">
        <v>35</v>
      </c>
      <c r="L100" s="52">
        <v>5</v>
      </c>
    </row>
    <row r="101" spans="1:12" x14ac:dyDescent="0.25">
      <c r="A101" s="52">
        <v>86</v>
      </c>
      <c r="B101" s="52" t="s">
        <v>148</v>
      </c>
      <c r="C101" s="69">
        <v>3</v>
      </c>
      <c r="D101" s="69">
        <v>126</v>
      </c>
      <c r="E101" s="69">
        <v>6</v>
      </c>
      <c r="F101" s="69">
        <v>6</v>
      </c>
      <c r="G101" s="69">
        <v>7</v>
      </c>
      <c r="H101" s="69">
        <v>9</v>
      </c>
      <c r="I101" s="69">
        <v>4</v>
      </c>
      <c r="J101" s="69">
        <v>32</v>
      </c>
      <c r="K101" s="52">
        <v>21</v>
      </c>
      <c r="L101" s="52">
        <v>4</v>
      </c>
    </row>
    <row r="102" spans="1:12" x14ac:dyDescent="0.25">
      <c r="A102" s="52">
        <v>2</v>
      </c>
      <c r="C102" s="69" t="s">
        <v>149</v>
      </c>
      <c r="J102" s="69">
        <v>0</v>
      </c>
      <c r="K102" s="52">
        <v>0</v>
      </c>
    </row>
    <row r="103" spans="1:12" x14ac:dyDescent="0.25">
      <c r="A103" s="52">
        <v>3</v>
      </c>
      <c r="C103" s="69" t="s">
        <v>149</v>
      </c>
      <c r="J103" s="69">
        <v>0</v>
      </c>
      <c r="K103" s="52">
        <v>0</v>
      </c>
    </row>
    <row r="104" spans="1:12" x14ac:dyDescent="0.25">
      <c r="A104" s="52">
        <v>4</v>
      </c>
      <c r="C104" s="69" t="s">
        <v>149</v>
      </c>
      <c r="J104" s="69">
        <v>0</v>
      </c>
      <c r="K104" s="52">
        <v>0</v>
      </c>
    </row>
    <row r="105" spans="1:12" x14ac:dyDescent="0.25">
      <c r="A105" s="52">
        <v>5</v>
      </c>
      <c r="C105" s="69" t="s">
        <v>149</v>
      </c>
      <c r="J105" s="69">
        <v>0</v>
      </c>
      <c r="K105" s="52">
        <v>0</v>
      </c>
    </row>
    <row r="106" spans="1:12" x14ac:dyDescent="0.25">
      <c r="A106" s="52">
        <v>6</v>
      </c>
      <c r="C106" s="69" t="s">
        <v>149</v>
      </c>
      <c r="J106" s="69">
        <v>0</v>
      </c>
      <c r="K106" s="52">
        <v>0</v>
      </c>
    </row>
    <row r="107" spans="1:12" x14ac:dyDescent="0.25">
      <c r="A107" s="52">
        <v>7</v>
      </c>
      <c r="C107" s="69" t="s">
        <v>149</v>
      </c>
      <c r="J107" s="69">
        <v>0</v>
      </c>
      <c r="K107" s="52">
        <v>0</v>
      </c>
    </row>
    <row r="108" spans="1:12" x14ac:dyDescent="0.25">
      <c r="A108" s="52">
        <v>8</v>
      </c>
      <c r="C108" s="69" t="s">
        <v>149</v>
      </c>
      <c r="J108" s="69">
        <v>0</v>
      </c>
      <c r="K108" s="52">
        <v>0</v>
      </c>
    </row>
    <row r="109" spans="1:12" x14ac:dyDescent="0.25">
      <c r="A109" s="52">
        <v>9</v>
      </c>
      <c r="C109" s="69" t="s">
        <v>149</v>
      </c>
      <c r="J109" s="69">
        <v>0</v>
      </c>
      <c r="K109" s="52">
        <v>0</v>
      </c>
    </row>
    <row r="110" spans="1:12" x14ac:dyDescent="0.25">
      <c r="A110" s="52">
        <v>10</v>
      </c>
      <c r="C110" s="69" t="s">
        <v>149</v>
      </c>
      <c r="J110" s="69">
        <v>0</v>
      </c>
      <c r="K110" s="52">
        <v>0</v>
      </c>
    </row>
    <row r="111" spans="1:12" x14ac:dyDescent="0.25">
      <c r="A111" s="52">
        <v>11</v>
      </c>
      <c r="C111" s="69" t="s">
        <v>149</v>
      </c>
      <c r="J111" s="69">
        <v>0</v>
      </c>
      <c r="K111" s="52">
        <v>0</v>
      </c>
    </row>
    <row r="112" spans="1:12" x14ac:dyDescent="0.25">
      <c r="A112" s="52">
        <v>12</v>
      </c>
      <c r="C112" s="69" t="s">
        <v>149</v>
      </c>
      <c r="J112" s="69">
        <v>0</v>
      </c>
      <c r="K112" s="52">
        <v>0</v>
      </c>
    </row>
    <row r="113" spans="1:11" x14ac:dyDescent="0.25">
      <c r="A113" s="52">
        <v>13</v>
      </c>
      <c r="C113" s="69" t="s">
        <v>149</v>
      </c>
      <c r="J113" s="69">
        <v>0</v>
      </c>
      <c r="K113" s="52">
        <v>0</v>
      </c>
    </row>
    <row r="114" spans="1:11" x14ac:dyDescent="0.25">
      <c r="A114" s="52">
        <v>14</v>
      </c>
      <c r="C114" s="69" t="s">
        <v>149</v>
      </c>
      <c r="J114" s="69">
        <v>0</v>
      </c>
      <c r="K114" s="52">
        <v>0</v>
      </c>
    </row>
    <row r="115" spans="1:11" x14ac:dyDescent="0.25">
      <c r="A115" s="52">
        <v>15</v>
      </c>
      <c r="C115" s="69" t="s">
        <v>149</v>
      </c>
      <c r="J115" s="69">
        <v>0</v>
      </c>
      <c r="K115" s="52">
        <v>0</v>
      </c>
    </row>
    <row r="116" spans="1:11" x14ac:dyDescent="0.25">
      <c r="A116" s="52">
        <v>102</v>
      </c>
    </row>
    <row r="117" spans="1:11" x14ac:dyDescent="0.25">
      <c r="A117" s="52">
        <v>103</v>
      </c>
    </row>
    <row r="118" spans="1:11" x14ac:dyDescent="0.25">
      <c r="A118" s="52">
        <v>104</v>
      </c>
    </row>
    <row r="119" spans="1:11" x14ac:dyDescent="0.25">
      <c r="A119" s="52">
        <v>105</v>
      </c>
    </row>
    <row r="120" spans="1:11" x14ac:dyDescent="0.25">
      <c r="A120" s="52">
        <v>106</v>
      </c>
    </row>
    <row r="121" spans="1:11" x14ac:dyDescent="0.25">
      <c r="A121" s="52">
        <v>107</v>
      </c>
    </row>
    <row r="122" spans="1:11" x14ac:dyDescent="0.25">
      <c r="A122" s="52">
        <v>108</v>
      </c>
    </row>
    <row r="123" spans="1:11" x14ac:dyDescent="0.25">
      <c r="A123" s="52">
        <v>109</v>
      </c>
    </row>
    <row r="124" spans="1:11" x14ac:dyDescent="0.25">
      <c r="A124" s="52">
        <v>110</v>
      </c>
    </row>
    <row r="125" spans="1:11" x14ac:dyDescent="0.25">
      <c r="A125" s="52">
        <v>111</v>
      </c>
    </row>
    <row r="126" spans="1:11" x14ac:dyDescent="0.25">
      <c r="A126" s="52">
        <v>112</v>
      </c>
    </row>
    <row r="127" spans="1:11" x14ac:dyDescent="0.25">
      <c r="A127" s="52">
        <v>113</v>
      </c>
    </row>
    <row r="128" spans="1:11" x14ac:dyDescent="0.25">
      <c r="A128" s="52">
        <v>114</v>
      </c>
    </row>
    <row r="129" spans="1:1" x14ac:dyDescent="0.25">
      <c r="A129" s="52">
        <v>115</v>
      </c>
    </row>
    <row r="130" spans="1:1" x14ac:dyDescent="0.25">
      <c r="A130" s="52">
        <v>116</v>
      </c>
    </row>
    <row r="131" spans="1:1" x14ac:dyDescent="0.25">
      <c r="A131" s="52">
        <v>117</v>
      </c>
    </row>
    <row r="132" spans="1:1" x14ac:dyDescent="0.25">
      <c r="A132" s="52">
        <v>118</v>
      </c>
    </row>
    <row r="133" spans="1:1" x14ac:dyDescent="0.25">
      <c r="A133" s="52">
        <v>119</v>
      </c>
    </row>
    <row r="134" spans="1:1" x14ac:dyDescent="0.25">
      <c r="A134" s="52">
        <v>120</v>
      </c>
    </row>
    <row r="135" spans="1:1" x14ac:dyDescent="0.25">
      <c r="A135" s="52">
        <v>121</v>
      </c>
    </row>
    <row r="136" spans="1:1" x14ac:dyDescent="0.25">
      <c r="A136" s="52">
        <v>122</v>
      </c>
    </row>
    <row r="137" spans="1:1" x14ac:dyDescent="0.25">
      <c r="A137" s="52">
        <v>123</v>
      </c>
    </row>
    <row r="138" spans="1:1" x14ac:dyDescent="0.25">
      <c r="A138" s="52">
        <v>124</v>
      </c>
    </row>
    <row r="139" spans="1:1" x14ac:dyDescent="0.25">
      <c r="A139" s="52">
        <v>125</v>
      </c>
    </row>
    <row r="140" spans="1:1" x14ac:dyDescent="0.25">
      <c r="A140" s="52">
        <v>126</v>
      </c>
    </row>
  </sheetData>
  <sortState ref="A6:L140">
    <sortCondition descending="1" ref="D6:D140"/>
  </sortState>
  <pageMargins left="0.7" right="0.7" top="0.75" bottom="0.75" header="0.3" footer="0.3"/>
  <pageSetup paperSize="9" orientation="landscape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03"/>
  <sheetViews>
    <sheetView workbookViewId="0">
      <selection activeCell="B4" sqref="B4:P33"/>
    </sheetView>
  </sheetViews>
  <sheetFormatPr defaultRowHeight="15" x14ac:dyDescent="0.25"/>
  <cols>
    <col min="1" max="1" width="9.140625" customWidth="1"/>
    <col min="2" max="2" width="23.85546875" customWidth="1"/>
    <col min="3" max="3" width="8.7109375" style="53" customWidth="1"/>
    <col min="4" max="4" width="12.28515625" style="11" customWidth="1"/>
    <col min="5" max="9" width="4.140625" style="11" customWidth="1"/>
    <col min="10" max="10" width="9.140625" style="11"/>
    <col min="11" max="15" width="5.140625" style="11" customWidth="1"/>
    <col min="16" max="16" width="7.42578125" style="11" bestFit="1" customWidth="1"/>
    <col min="19" max="19" width="6.28515625" customWidth="1"/>
    <col min="20" max="20" width="14.140625" customWidth="1"/>
    <col min="21" max="21" width="9.28515625" customWidth="1"/>
    <col min="22" max="22" width="9.28515625" bestFit="1" customWidth="1"/>
    <col min="23" max="23" width="6.28515625" customWidth="1"/>
    <col min="24" max="24" width="14.28515625" customWidth="1"/>
  </cols>
  <sheetData>
    <row r="1" spans="1:24" ht="15.75" thickBot="1" x14ac:dyDescent="0.3">
      <c r="B1" s="1" t="s">
        <v>19</v>
      </c>
    </row>
    <row r="2" spans="1:24" ht="15.75" thickBot="1" x14ac:dyDescent="0.3">
      <c r="E2" s="155" t="s">
        <v>4</v>
      </c>
      <c r="F2" s="156"/>
      <c r="G2" s="156"/>
      <c r="H2" s="156"/>
      <c r="I2" s="156"/>
      <c r="J2" s="156"/>
      <c r="K2" s="159" t="s">
        <v>13</v>
      </c>
      <c r="L2" s="160"/>
      <c r="M2" s="160"/>
      <c r="N2" s="160"/>
      <c r="O2" s="160"/>
      <c r="P2" s="119"/>
    </row>
    <row r="3" spans="1:24" ht="15.75" thickBot="1" x14ac:dyDescent="0.3">
      <c r="A3" s="65" t="s">
        <v>12</v>
      </c>
      <c r="B3" s="27" t="s">
        <v>1</v>
      </c>
      <c r="C3" s="54" t="s">
        <v>2</v>
      </c>
      <c r="D3" s="29" t="s">
        <v>3</v>
      </c>
      <c r="E3" s="30" t="s">
        <v>21</v>
      </c>
      <c r="F3" s="19" t="s">
        <v>22</v>
      </c>
      <c r="G3" s="19" t="s">
        <v>23</v>
      </c>
      <c r="H3" s="19" t="s">
        <v>24</v>
      </c>
      <c r="I3" s="19" t="s">
        <v>25</v>
      </c>
      <c r="J3" s="19" t="s">
        <v>20</v>
      </c>
      <c r="K3" s="122" t="s">
        <v>69</v>
      </c>
      <c r="L3" s="49" t="s">
        <v>68</v>
      </c>
      <c r="M3" s="49" t="s">
        <v>67</v>
      </c>
      <c r="N3" s="49" t="s">
        <v>66</v>
      </c>
      <c r="O3" s="49" t="s">
        <v>65</v>
      </c>
      <c r="P3" s="123" t="s">
        <v>110</v>
      </c>
      <c r="Q3" s="48" t="s">
        <v>63</v>
      </c>
      <c r="S3" s="7" t="s">
        <v>2</v>
      </c>
      <c r="T3" s="8"/>
    </row>
    <row r="4" spans="1:24" x14ac:dyDescent="0.25">
      <c r="A4" s="15">
        <v>1</v>
      </c>
      <c r="B4" s="17" t="s">
        <v>114</v>
      </c>
      <c r="C4" s="50">
        <v>1</v>
      </c>
      <c r="D4" s="21">
        <v>236</v>
      </c>
      <c r="E4" s="33">
        <v>9</v>
      </c>
      <c r="F4" s="34">
        <v>10</v>
      </c>
      <c r="G4" s="34">
        <v>10</v>
      </c>
      <c r="H4" s="34">
        <v>9</v>
      </c>
      <c r="I4" s="34">
        <v>10</v>
      </c>
      <c r="J4" s="120">
        <f>SUM(ScoresOnsGenoegen[[#This Row],[1]:[5]])</f>
        <v>48</v>
      </c>
      <c r="K4" s="21">
        <v>9</v>
      </c>
      <c r="L4" s="22">
        <v>10</v>
      </c>
      <c r="M4" s="22">
        <v>10</v>
      </c>
      <c r="N4" s="22">
        <v>9</v>
      </c>
      <c r="O4" s="23">
        <v>10</v>
      </c>
      <c r="P4" s="23">
        <f>SUM(ScoresOnsGenoegen[[#This Row],[21]:[25]])</f>
        <v>48</v>
      </c>
      <c r="Q4" s="50">
        <v>1</v>
      </c>
      <c r="R4" s="12"/>
      <c r="S4" s="35">
        <v>1</v>
      </c>
      <c r="T4" s="4" t="s">
        <v>6</v>
      </c>
    </row>
    <row r="5" spans="1:24" x14ac:dyDescent="0.25">
      <c r="A5" s="15">
        <v>2</v>
      </c>
      <c r="B5" s="17" t="s">
        <v>207</v>
      </c>
      <c r="C5" s="50">
        <v>1</v>
      </c>
      <c r="D5" s="21">
        <v>229</v>
      </c>
      <c r="E5" s="21">
        <v>9</v>
      </c>
      <c r="F5" s="22">
        <v>9</v>
      </c>
      <c r="G5" s="22">
        <v>10</v>
      </c>
      <c r="H5" s="22">
        <v>9</v>
      </c>
      <c r="I5" s="22">
        <v>10</v>
      </c>
      <c r="J5" s="20">
        <f>SUM(ScoresOnsGenoegen[[#This Row],[1]:[5]])</f>
        <v>47</v>
      </c>
      <c r="K5" s="21">
        <v>9</v>
      </c>
      <c r="L5" s="22">
        <v>9</v>
      </c>
      <c r="M5" s="22">
        <v>10</v>
      </c>
      <c r="N5" s="22">
        <v>9</v>
      </c>
      <c r="O5" s="23">
        <v>10</v>
      </c>
      <c r="P5" s="23">
        <f>SUM(ScoresOnsGenoegen[[#This Row],[21]:[25]])</f>
        <v>47</v>
      </c>
      <c r="Q5" s="50">
        <v>1</v>
      </c>
      <c r="R5" s="12"/>
      <c r="S5" s="36">
        <v>2</v>
      </c>
      <c r="T5" s="4" t="s">
        <v>7</v>
      </c>
    </row>
    <row r="6" spans="1:24" x14ac:dyDescent="0.25">
      <c r="A6" s="15">
        <v>3</v>
      </c>
      <c r="B6" s="17" t="s">
        <v>192</v>
      </c>
      <c r="C6" s="50">
        <v>1</v>
      </c>
      <c r="D6" s="21">
        <v>224</v>
      </c>
      <c r="E6" s="21">
        <v>10</v>
      </c>
      <c r="F6" s="22">
        <v>10</v>
      </c>
      <c r="G6" s="22">
        <v>9</v>
      </c>
      <c r="H6" s="22">
        <v>10</v>
      </c>
      <c r="I6" s="22">
        <v>8</v>
      </c>
      <c r="J6" s="20">
        <f>SUM(ScoresOnsGenoegen[[#This Row],[1]:[5]])</f>
        <v>47</v>
      </c>
      <c r="K6" s="21">
        <v>9</v>
      </c>
      <c r="L6" s="22">
        <v>8</v>
      </c>
      <c r="M6" s="22">
        <v>10</v>
      </c>
      <c r="N6" s="22">
        <v>9</v>
      </c>
      <c r="O6" s="23">
        <v>9</v>
      </c>
      <c r="P6" s="23">
        <f>SUM(ScoresOnsGenoegen[[#This Row],[21]:[25]])</f>
        <v>45</v>
      </c>
      <c r="Q6" s="50">
        <v>1</v>
      </c>
      <c r="R6" s="12"/>
      <c r="S6" s="36">
        <v>3</v>
      </c>
      <c r="T6" s="4" t="s">
        <v>8</v>
      </c>
      <c r="U6" s="53"/>
      <c r="V6" s="114" t="s">
        <v>103</v>
      </c>
      <c r="W6" s="114" t="s">
        <v>104</v>
      </c>
    </row>
    <row r="7" spans="1:24" x14ac:dyDescent="0.25">
      <c r="A7" s="15">
        <v>4</v>
      </c>
      <c r="B7" s="17" t="s">
        <v>115</v>
      </c>
      <c r="C7" s="50">
        <v>1</v>
      </c>
      <c r="D7" s="21">
        <v>222</v>
      </c>
      <c r="E7" s="21">
        <v>9</v>
      </c>
      <c r="F7" s="22">
        <v>10</v>
      </c>
      <c r="G7" s="22">
        <v>10</v>
      </c>
      <c r="H7" s="22">
        <v>8</v>
      </c>
      <c r="I7" s="22">
        <v>10</v>
      </c>
      <c r="J7" s="20">
        <f>SUM(ScoresOnsGenoegen[[#This Row],[1]:[5]])</f>
        <v>47</v>
      </c>
      <c r="K7" s="21">
        <v>9</v>
      </c>
      <c r="L7" s="22">
        <v>9</v>
      </c>
      <c r="M7" s="22">
        <v>9</v>
      </c>
      <c r="N7" s="22">
        <v>9</v>
      </c>
      <c r="O7" s="23">
        <v>10</v>
      </c>
      <c r="P7" s="23">
        <f>SUM(ScoresOnsGenoegen[[#This Row],[21]:[25]])</f>
        <v>46</v>
      </c>
      <c r="Q7" s="50">
        <v>1</v>
      </c>
      <c r="R7" s="12"/>
      <c r="S7" s="36">
        <v>4</v>
      </c>
      <c r="T7" s="2" t="s">
        <v>9</v>
      </c>
      <c r="U7" s="113" t="s">
        <v>106</v>
      </c>
      <c r="V7" s="114">
        <f>E101</f>
        <v>2000</v>
      </c>
      <c r="W7" s="114">
        <f>G101</f>
        <v>2002</v>
      </c>
    </row>
    <row r="8" spans="1:24" ht="15.75" thickBot="1" x14ac:dyDescent="0.3">
      <c r="A8" s="15">
        <v>5</v>
      </c>
      <c r="B8" s="17" t="s">
        <v>117</v>
      </c>
      <c r="C8" s="50">
        <v>1</v>
      </c>
      <c r="D8" s="21">
        <v>222</v>
      </c>
      <c r="E8" s="21">
        <v>9</v>
      </c>
      <c r="F8" s="22">
        <v>10</v>
      </c>
      <c r="G8" s="22">
        <v>10</v>
      </c>
      <c r="H8" s="22">
        <v>9</v>
      </c>
      <c r="I8" s="22">
        <v>10</v>
      </c>
      <c r="J8" s="20">
        <f>SUM(ScoresOnsGenoegen[[#This Row],[1]:[5]])</f>
        <v>48</v>
      </c>
      <c r="K8" s="21">
        <v>10</v>
      </c>
      <c r="L8" s="22">
        <v>8</v>
      </c>
      <c r="M8" s="22">
        <v>9</v>
      </c>
      <c r="N8" s="22">
        <v>9</v>
      </c>
      <c r="O8" s="23">
        <v>7</v>
      </c>
      <c r="P8" s="23">
        <f>SUM(ScoresOnsGenoegen[[#This Row],[21]:[25]])</f>
        <v>43</v>
      </c>
      <c r="Q8" s="50">
        <v>1</v>
      </c>
      <c r="R8" s="12"/>
      <c r="S8" s="37">
        <v>5</v>
      </c>
      <c r="T8" s="6" t="s">
        <v>10</v>
      </c>
      <c r="U8" s="113" t="s">
        <v>107</v>
      </c>
      <c r="V8" s="114">
        <f>E102</f>
        <v>2003</v>
      </c>
      <c r="W8" s="114">
        <f>G102</f>
        <v>2005</v>
      </c>
    </row>
    <row r="9" spans="1:24" x14ac:dyDescent="0.25">
      <c r="A9" s="15">
        <v>6</v>
      </c>
      <c r="B9" s="17" t="s">
        <v>193</v>
      </c>
      <c r="C9" s="50">
        <v>3</v>
      </c>
      <c r="D9" s="21">
        <v>221</v>
      </c>
      <c r="E9" s="21">
        <v>9</v>
      </c>
      <c r="F9" s="22">
        <v>9</v>
      </c>
      <c r="G9" s="22">
        <v>10</v>
      </c>
      <c r="H9" s="22">
        <v>10</v>
      </c>
      <c r="I9" s="22">
        <v>9</v>
      </c>
      <c r="J9" s="20">
        <f>SUM(ScoresOnsGenoegen[[#This Row],[1]:[5]])</f>
        <v>47</v>
      </c>
      <c r="K9" s="21">
        <v>8</v>
      </c>
      <c r="L9" s="22">
        <v>10</v>
      </c>
      <c r="M9" s="22">
        <v>9</v>
      </c>
      <c r="N9" s="22">
        <v>10</v>
      </c>
      <c r="O9" s="23">
        <v>9</v>
      </c>
      <c r="P9" s="23">
        <f>SUM(ScoresOnsGenoegen[[#This Row],[21]:[25]])</f>
        <v>46</v>
      </c>
      <c r="Q9" s="50">
        <v>1</v>
      </c>
      <c r="R9" s="12"/>
      <c r="S9" s="115"/>
      <c r="T9" s="116"/>
      <c r="U9" s="104"/>
      <c r="V9" s="104"/>
      <c r="W9" s="104"/>
      <c r="X9" s="104"/>
    </row>
    <row r="10" spans="1:24" ht="15.75" thickBot="1" x14ac:dyDescent="0.3">
      <c r="A10" s="15">
        <v>7</v>
      </c>
      <c r="B10" s="17" t="s">
        <v>116</v>
      </c>
      <c r="C10" s="50">
        <v>1</v>
      </c>
      <c r="D10" s="21">
        <v>221</v>
      </c>
      <c r="E10" s="21">
        <v>10</v>
      </c>
      <c r="F10" s="22">
        <v>9</v>
      </c>
      <c r="G10" s="22">
        <v>8</v>
      </c>
      <c r="H10" s="22">
        <v>9</v>
      </c>
      <c r="I10" s="22">
        <v>10</v>
      </c>
      <c r="J10" s="20">
        <f>SUM(ScoresOnsGenoegen[[#This Row],[1]:[5]])</f>
        <v>46</v>
      </c>
      <c r="K10" s="21">
        <v>9</v>
      </c>
      <c r="L10" s="22">
        <v>9</v>
      </c>
      <c r="M10" s="22">
        <v>9</v>
      </c>
      <c r="N10" s="22">
        <v>9</v>
      </c>
      <c r="O10" s="23">
        <v>9</v>
      </c>
      <c r="P10" s="23">
        <f>SUM(ScoresOnsGenoegen[[#This Row],[21]:[25]])</f>
        <v>45</v>
      </c>
      <c r="Q10" s="50">
        <v>1</v>
      </c>
      <c r="R10" s="12"/>
      <c r="U10" t="s">
        <v>105</v>
      </c>
    </row>
    <row r="11" spans="1:24" ht="15.75" thickBot="1" x14ac:dyDescent="0.3">
      <c r="A11" s="15">
        <v>8</v>
      </c>
      <c r="B11" s="17" t="s">
        <v>118</v>
      </c>
      <c r="C11" s="50">
        <v>1</v>
      </c>
      <c r="D11" s="21">
        <v>220</v>
      </c>
      <c r="E11" s="21">
        <v>10</v>
      </c>
      <c r="F11" s="22">
        <v>10</v>
      </c>
      <c r="G11" s="22">
        <v>8</v>
      </c>
      <c r="H11" s="22">
        <v>10</v>
      </c>
      <c r="I11" s="22">
        <v>9</v>
      </c>
      <c r="J11" s="20">
        <f>SUM(ScoresOnsGenoegen[[#This Row],[1]:[5]])</f>
        <v>47</v>
      </c>
      <c r="K11" s="21">
        <v>9</v>
      </c>
      <c r="L11" s="22">
        <v>6</v>
      </c>
      <c r="M11" s="22">
        <v>8</v>
      </c>
      <c r="N11" s="22">
        <v>9</v>
      </c>
      <c r="O11" s="23">
        <v>7</v>
      </c>
      <c r="P11" s="23">
        <f>SUM(ScoresOnsGenoegen[[#This Row],[21]:[25]])</f>
        <v>39</v>
      </c>
      <c r="Q11" s="50">
        <v>1</v>
      </c>
      <c r="R11" s="12"/>
      <c r="S11" s="7" t="s">
        <v>5</v>
      </c>
      <c r="T11" s="10"/>
      <c r="U11" s="10"/>
      <c r="V11" s="10"/>
      <c r="W11" s="10"/>
      <c r="X11" s="8"/>
    </row>
    <row r="12" spans="1:24" x14ac:dyDescent="0.25">
      <c r="A12" s="15">
        <v>9</v>
      </c>
      <c r="B12" s="17" t="s">
        <v>150</v>
      </c>
      <c r="C12" s="50">
        <v>1</v>
      </c>
      <c r="D12" s="21">
        <v>209</v>
      </c>
      <c r="E12" s="21">
        <v>9</v>
      </c>
      <c r="F12" s="22">
        <v>10</v>
      </c>
      <c r="G12" s="22">
        <v>10</v>
      </c>
      <c r="H12" s="22">
        <v>6</v>
      </c>
      <c r="I12" s="22">
        <v>10</v>
      </c>
      <c r="J12" s="20">
        <f>SUM(ScoresOnsGenoegen[[#This Row],[1]:[5]])</f>
        <v>45</v>
      </c>
      <c r="K12" s="21">
        <v>7</v>
      </c>
      <c r="L12" s="22">
        <v>9</v>
      </c>
      <c r="M12" s="22">
        <v>8</v>
      </c>
      <c r="N12" s="22">
        <v>7</v>
      </c>
      <c r="O12" s="23">
        <v>7</v>
      </c>
      <c r="P12" s="23">
        <f>SUM(ScoresOnsGenoegen[[#This Row],[21]:[25]])</f>
        <v>38</v>
      </c>
      <c r="Q12" s="50">
        <v>1</v>
      </c>
      <c r="R12" s="12"/>
      <c r="S12" s="3" t="s">
        <v>14</v>
      </c>
      <c r="T12" s="2"/>
      <c r="U12" s="2"/>
      <c r="V12" s="2"/>
      <c r="W12" s="2"/>
      <c r="X12" s="4"/>
    </row>
    <row r="13" spans="1:24" ht="15.75" thickBot="1" x14ac:dyDescent="0.3">
      <c r="A13" s="15">
        <v>10</v>
      </c>
      <c r="B13" s="17" t="s">
        <v>120</v>
      </c>
      <c r="C13" s="50">
        <v>1</v>
      </c>
      <c r="D13" s="21">
        <v>200</v>
      </c>
      <c r="E13" s="21">
        <v>9</v>
      </c>
      <c r="F13" s="22">
        <v>7</v>
      </c>
      <c r="G13" s="22">
        <v>9</v>
      </c>
      <c r="H13" s="22">
        <v>10</v>
      </c>
      <c r="I13" s="22">
        <v>9</v>
      </c>
      <c r="J13" s="20">
        <f>SUM(ScoresOnsGenoegen[[#This Row],[1]:[5]])</f>
        <v>44</v>
      </c>
      <c r="K13" s="21">
        <v>8</v>
      </c>
      <c r="L13" s="22">
        <v>7</v>
      </c>
      <c r="M13" s="22">
        <v>8</v>
      </c>
      <c r="N13" s="22">
        <v>7</v>
      </c>
      <c r="O13" s="23">
        <v>10</v>
      </c>
      <c r="P13" s="23">
        <f>SUM(ScoresOnsGenoegen[[#This Row],[21]:[25]])</f>
        <v>40</v>
      </c>
      <c r="Q13" s="50">
        <v>1</v>
      </c>
      <c r="R13" s="12"/>
      <c r="S13" s="5" t="s">
        <v>15</v>
      </c>
      <c r="T13" s="9"/>
      <c r="U13" s="9"/>
      <c r="V13" s="9"/>
      <c r="W13" s="9"/>
      <c r="X13" s="6"/>
    </row>
    <row r="14" spans="1:24" ht="15.75" thickBot="1" x14ac:dyDescent="0.3">
      <c r="A14" s="15">
        <v>11</v>
      </c>
      <c r="B14" s="17" t="s">
        <v>189</v>
      </c>
      <c r="C14" s="50">
        <v>1</v>
      </c>
      <c r="D14" s="21">
        <v>200</v>
      </c>
      <c r="E14" s="21">
        <v>7</v>
      </c>
      <c r="F14" s="22">
        <v>9</v>
      </c>
      <c r="G14" s="22">
        <v>10</v>
      </c>
      <c r="H14" s="22">
        <v>9</v>
      </c>
      <c r="I14" s="22">
        <v>9</v>
      </c>
      <c r="J14" s="20">
        <f>SUM(ScoresOnsGenoegen[[#This Row],[1]:[5]])</f>
        <v>44</v>
      </c>
      <c r="K14" s="21">
        <v>7</v>
      </c>
      <c r="L14" s="22">
        <v>9</v>
      </c>
      <c r="M14" s="22">
        <v>10</v>
      </c>
      <c r="N14" s="22">
        <v>9</v>
      </c>
      <c r="O14" s="23">
        <v>9</v>
      </c>
      <c r="P14" s="23">
        <f>SUM(ScoresOnsGenoegen[[#This Row],[21]:[25]])</f>
        <v>44</v>
      </c>
      <c r="Q14" s="50">
        <v>1</v>
      </c>
      <c r="R14" s="12"/>
    </row>
    <row r="15" spans="1:24" ht="15.75" thickBot="1" x14ac:dyDescent="0.3">
      <c r="A15" s="15">
        <v>12</v>
      </c>
      <c r="B15" s="17" t="s">
        <v>119</v>
      </c>
      <c r="C15" s="50">
        <v>1</v>
      </c>
      <c r="D15" s="21">
        <v>198</v>
      </c>
      <c r="E15" s="21">
        <v>7</v>
      </c>
      <c r="F15" s="22">
        <v>9</v>
      </c>
      <c r="G15" s="22">
        <v>9</v>
      </c>
      <c r="H15" s="22">
        <v>9</v>
      </c>
      <c r="I15" s="22">
        <v>8</v>
      </c>
      <c r="J15" s="20">
        <f>SUM(ScoresOnsGenoegen[[#This Row],[1]:[5]])</f>
        <v>42</v>
      </c>
      <c r="K15" s="21">
        <v>7</v>
      </c>
      <c r="L15" s="22">
        <v>5</v>
      </c>
      <c r="M15" s="22">
        <v>9</v>
      </c>
      <c r="N15" s="22">
        <v>8</v>
      </c>
      <c r="O15" s="23">
        <v>10</v>
      </c>
      <c r="P15" s="23">
        <f>SUM(ScoresOnsGenoegen[[#This Row],[21]:[25]])</f>
        <v>39</v>
      </c>
      <c r="Q15" s="50">
        <v>1</v>
      </c>
      <c r="R15" s="12"/>
      <c r="S15" s="7" t="s">
        <v>27</v>
      </c>
      <c r="T15" s="10"/>
      <c r="U15" s="10"/>
      <c r="V15" s="10"/>
      <c r="W15" s="10"/>
      <c r="X15" s="8"/>
    </row>
    <row r="16" spans="1:24" x14ac:dyDescent="0.25">
      <c r="A16" s="15">
        <v>13</v>
      </c>
      <c r="B16" s="17" t="s">
        <v>194</v>
      </c>
      <c r="C16" s="50">
        <v>2</v>
      </c>
      <c r="D16" s="21">
        <v>188</v>
      </c>
      <c r="E16" s="21">
        <v>7</v>
      </c>
      <c r="F16" s="22">
        <v>10</v>
      </c>
      <c r="G16" s="22">
        <v>8</v>
      </c>
      <c r="H16" s="22">
        <v>8</v>
      </c>
      <c r="I16" s="22">
        <v>8</v>
      </c>
      <c r="J16" s="20">
        <f>SUM(ScoresOnsGenoegen[[#This Row],[1]:[5]])</f>
        <v>41</v>
      </c>
      <c r="K16" s="21">
        <v>8</v>
      </c>
      <c r="L16" s="22">
        <v>6</v>
      </c>
      <c r="M16" s="22">
        <v>9</v>
      </c>
      <c r="N16" s="18">
        <v>7</v>
      </c>
      <c r="O16" s="23">
        <v>4</v>
      </c>
      <c r="P16" s="23">
        <f>SUM(ScoresOnsGenoegen[[#This Row],[21]:[25]])</f>
        <v>34</v>
      </c>
      <c r="Q16" s="50">
        <v>1</v>
      </c>
      <c r="R16" s="12"/>
      <c r="S16" s="3" t="s">
        <v>28</v>
      </c>
      <c r="T16" s="2"/>
      <c r="U16" s="2"/>
      <c r="V16" s="2"/>
      <c r="W16" s="2"/>
      <c r="X16" s="4"/>
    </row>
    <row r="17" spans="1:24" ht="15.75" thickBot="1" x14ac:dyDescent="0.3">
      <c r="A17" s="15">
        <v>14</v>
      </c>
      <c r="B17" s="17" t="s">
        <v>190</v>
      </c>
      <c r="C17" s="50">
        <v>1</v>
      </c>
      <c r="D17" s="21">
        <v>179</v>
      </c>
      <c r="E17" s="21">
        <v>10</v>
      </c>
      <c r="F17" s="22">
        <v>7</v>
      </c>
      <c r="G17" s="22">
        <v>10</v>
      </c>
      <c r="H17" s="22">
        <v>9</v>
      </c>
      <c r="I17" s="22">
        <v>7</v>
      </c>
      <c r="J17" s="20">
        <f>SUM(ScoresOnsGenoegen[[#This Row],[1]:[5]])</f>
        <v>43</v>
      </c>
      <c r="K17" s="21">
        <v>9</v>
      </c>
      <c r="L17" s="22">
        <v>6</v>
      </c>
      <c r="M17" s="22">
        <v>9</v>
      </c>
      <c r="N17" s="18" t="s">
        <v>175</v>
      </c>
      <c r="O17" s="23">
        <v>4</v>
      </c>
      <c r="P17" s="23">
        <f>SUM(ScoresOnsGenoegen[[#This Row],[21]:[25]])</f>
        <v>28</v>
      </c>
      <c r="Q17" s="50">
        <v>1</v>
      </c>
      <c r="R17" s="12"/>
      <c r="S17" s="5" t="s">
        <v>29</v>
      </c>
      <c r="T17" s="9"/>
      <c r="U17" s="9"/>
      <c r="V17" s="9"/>
      <c r="W17" s="9"/>
      <c r="X17" s="6"/>
    </row>
    <row r="18" spans="1:24" x14ac:dyDescent="0.25">
      <c r="A18" s="15">
        <v>15</v>
      </c>
      <c r="B18" s="17" t="s">
        <v>191</v>
      </c>
      <c r="C18" s="50">
        <v>2</v>
      </c>
      <c r="D18" s="21">
        <v>156</v>
      </c>
      <c r="E18" s="21">
        <v>3</v>
      </c>
      <c r="F18" s="22">
        <v>9</v>
      </c>
      <c r="G18" s="22">
        <v>8</v>
      </c>
      <c r="H18" s="22">
        <v>9</v>
      </c>
      <c r="I18" s="22">
        <v>8</v>
      </c>
      <c r="J18" s="20">
        <f>SUM(ScoresOnsGenoegen[[#This Row],[1]:[5]])</f>
        <v>37</v>
      </c>
      <c r="K18" s="21">
        <v>8</v>
      </c>
      <c r="L18" s="22" t="s">
        <v>175</v>
      </c>
      <c r="M18" s="22">
        <v>7</v>
      </c>
      <c r="N18" s="22">
        <v>8</v>
      </c>
      <c r="O18" s="23">
        <v>5</v>
      </c>
      <c r="P18" s="23">
        <f>SUM(ScoresOnsGenoegen[[#This Row],[21]:[25]])</f>
        <v>28</v>
      </c>
      <c r="Q18" s="50">
        <v>1</v>
      </c>
      <c r="R18" s="12"/>
    </row>
    <row r="19" spans="1:24" x14ac:dyDescent="0.25">
      <c r="A19" s="15">
        <v>16</v>
      </c>
      <c r="B19" s="17" t="s">
        <v>155</v>
      </c>
      <c r="C19" s="50">
        <v>1</v>
      </c>
      <c r="D19" s="21">
        <v>136</v>
      </c>
      <c r="E19" s="21">
        <v>6</v>
      </c>
      <c r="F19" s="22">
        <v>10</v>
      </c>
      <c r="G19" s="22">
        <v>8</v>
      </c>
      <c r="H19" s="22">
        <v>10</v>
      </c>
      <c r="I19" s="22">
        <v>10</v>
      </c>
      <c r="J19" s="20">
        <f>SUM(ScoresOnsGenoegen[[#This Row],[1]:[5]])</f>
        <v>44</v>
      </c>
      <c r="K19" s="21">
        <v>7</v>
      </c>
      <c r="L19" s="22">
        <v>6</v>
      </c>
      <c r="M19" s="22" t="s">
        <v>175</v>
      </c>
      <c r="N19" s="22" t="s">
        <v>175</v>
      </c>
      <c r="O19" s="23" t="s">
        <v>175</v>
      </c>
      <c r="P19" s="23">
        <f>SUM(ScoresOnsGenoegen[[#This Row],[21]:[25]])</f>
        <v>13</v>
      </c>
      <c r="Q19" s="50">
        <v>1</v>
      </c>
      <c r="R19" s="12"/>
      <c r="S19" s="158" t="s">
        <v>36</v>
      </c>
      <c r="T19" s="158"/>
      <c r="U19" s="39" t="s">
        <v>3</v>
      </c>
      <c r="V19" s="39" t="s">
        <v>113</v>
      </c>
    </row>
    <row r="20" spans="1:24" x14ac:dyDescent="0.25">
      <c r="A20" s="15">
        <v>17</v>
      </c>
      <c r="B20" s="17"/>
      <c r="C20" s="50"/>
      <c r="D20" s="21"/>
      <c r="E20" s="21"/>
      <c r="F20" s="22"/>
      <c r="G20" s="22"/>
      <c r="H20" s="22"/>
      <c r="I20" s="22"/>
      <c r="J20" s="20">
        <f>SUM(ScoresOnsGenoegen[[#This Row],[1]:[5]])</f>
        <v>0</v>
      </c>
      <c r="K20" s="21"/>
      <c r="L20" s="22"/>
      <c r="M20" s="22"/>
      <c r="N20" s="22"/>
      <c r="O20" s="23"/>
      <c r="P20" s="23">
        <f>SUM(ScoresOnsGenoegen[[#This Row],[21]:[25]])</f>
        <v>0</v>
      </c>
      <c r="Q20" s="50">
        <v>1</v>
      </c>
      <c r="R20" s="12"/>
      <c r="S20" s="157" t="str">
        <f>CONCATENATE($B$1," 1")</f>
        <v>Ons Genoegen 1</v>
      </c>
      <c r="T20" s="157"/>
      <c r="U20" s="38">
        <f>SUM(D4:D9)</f>
        <v>1354</v>
      </c>
      <c r="V20" s="38">
        <f>6 - COUNTBLANK(D4:D9)</f>
        <v>6</v>
      </c>
      <c r="W20" s="59"/>
      <c r="X20" s="59"/>
    </row>
    <row r="21" spans="1:24" x14ac:dyDescent="0.25">
      <c r="A21" s="15">
        <v>18</v>
      </c>
      <c r="B21" s="17"/>
      <c r="C21" s="50"/>
      <c r="D21" s="21"/>
      <c r="E21" s="21"/>
      <c r="F21" s="22"/>
      <c r="G21" s="22"/>
      <c r="H21" s="22"/>
      <c r="I21" s="22"/>
      <c r="J21" s="20">
        <f>SUM(ScoresOnsGenoegen[[#This Row],[1]:[5]])</f>
        <v>0</v>
      </c>
      <c r="K21" s="21"/>
      <c r="L21" s="22"/>
      <c r="M21" s="22"/>
      <c r="N21" s="22"/>
      <c r="O21" s="23"/>
      <c r="P21" s="23">
        <f>SUM(ScoresOnsGenoegen[[#This Row],[21]:[25]])</f>
        <v>0</v>
      </c>
      <c r="Q21" s="50">
        <v>1</v>
      </c>
      <c r="R21" s="12"/>
      <c r="S21" s="157" t="str">
        <f>CONCATENATE($B$1," 2")</f>
        <v>Ons Genoegen 2</v>
      </c>
      <c r="T21" s="157"/>
      <c r="U21" s="38">
        <f>SUM(D10:D15)</f>
        <v>1248</v>
      </c>
      <c r="V21" s="38">
        <f>6 - COUNTBLANK(D10:D15)</f>
        <v>6</v>
      </c>
      <c r="W21" s="59"/>
      <c r="X21" s="59"/>
    </row>
    <row r="22" spans="1:24" x14ac:dyDescent="0.25">
      <c r="A22" s="15">
        <v>19</v>
      </c>
      <c r="B22" s="17"/>
      <c r="C22" s="50"/>
      <c r="D22" s="21"/>
      <c r="E22" s="21"/>
      <c r="F22" s="22"/>
      <c r="G22" s="22"/>
      <c r="H22" s="22"/>
      <c r="I22" s="22"/>
      <c r="J22" s="20">
        <f>SUM(ScoresOnsGenoegen[[#This Row],[1]:[5]])</f>
        <v>0</v>
      </c>
      <c r="K22" s="21"/>
      <c r="L22" s="22"/>
      <c r="M22" s="22"/>
      <c r="N22" s="22"/>
      <c r="O22" s="23"/>
      <c r="P22" s="23">
        <f>SUM(ScoresOnsGenoegen[[#This Row],[21]:[25]])</f>
        <v>0</v>
      </c>
      <c r="Q22" s="50">
        <v>1</v>
      </c>
      <c r="R22" s="12"/>
      <c r="S22" s="157" t="str">
        <f>CONCATENATE($B$1," 3")</f>
        <v>Ons Genoegen 3</v>
      </c>
      <c r="T22" s="157"/>
      <c r="U22" s="38">
        <f>SUM(D16:D21)</f>
        <v>659</v>
      </c>
      <c r="V22" s="38">
        <f>6 - COUNTBLANK(D16:D21)</f>
        <v>4</v>
      </c>
      <c r="W22" s="59"/>
      <c r="X22" s="59"/>
    </row>
    <row r="23" spans="1:24" x14ac:dyDescent="0.25">
      <c r="A23" s="15">
        <v>20</v>
      </c>
      <c r="B23" s="17"/>
      <c r="C23" s="50"/>
      <c r="D23" s="21"/>
      <c r="E23" s="21"/>
      <c r="F23" s="22"/>
      <c r="G23" s="22"/>
      <c r="H23" s="22"/>
      <c r="I23" s="22"/>
      <c r="J23" s="20">
        <f>SUM(ScoresOnsGenoegen[[#This Row],[1]:[5]])</f>
        <v>0</v>
      </c>
      <c r="K23" s="21"/>
      <c r="L23" s="22"/>
      <c r="M23" s="22"/>
      <c r="N23" s="18"/>
      <c r="O23" s="23"/>
      <c r="P23" s="23">
        <f>SUM(ScoresOnsGenoegen[[#This Row],[21]:[25]])</f>
        <v>0</v>
      </c>
      <c r="Q23" s="50">
        <v>1</v>
      </c>
      <c r="R23" s="12"/>
      <c r="S23" s="157" t="str">
        <f>CONCATENATE($B$1," 4")</f>
        <v>Ons Genoegen 4</v>
      </c>
      <c r="T23" s="157"/>
      <c r="U23" s="38">
        <f>SUM(D22:D27)</f>
        <v>0</v>
      </c>
      <c r="V23" s="38">
        <f>6 - COUNTBLANK(D22:D27)</f>
        <v>0</v>
      </c>
      <c r="W23" s="59"/>
      <c r="X23" s="59"/>
    </row>
    <row r="24" spans="1:24" x14ac:dyDescent="0.25">
      <c r="A24" s="15">
        <v>21</v>
      </c>
      <c r="B24" s="17"/>
      <c r="C24" s="50"/>
      <c r="D24" s="21"/>
      <c r="E24" s="21"/>
      <c r="F24" s="22"/>
      <c r="G24" s="22"/>
      <c r="H24" s="22"/>
      <c r="I24" s="22"/>
      <c r="J24" s="20">
        <f>SUM(ScoresOnsGenoegen[[#This Row],[1]:[5]])</f>
        <v>0</v>
      </c>
      <c r="K24" s="21"/>
      <c r="L24" s="22"/>
      <c r="M24" s="22"/>
      <c r="N24" s="22"/>
      <c r="O24" s="23"/>
      <c r="P24" s="23">
        <f>SUM(ScoresOnsGenoegen[[#This Row],[21]:[25]])</f>
        <v>0</v>
      </c>
      <c r="Q24" s="50">
        <v>1</v>
      </c>
      <c r="R24" s="12"/>
      <c r="S24" s="157" t="str">
        <f>CONCATENATE($B$1," 5")</f>
        <v>Ons Genoegen 5</v>
      </c>
      <c r="T24" s="157"/>
      <c r="U24" s="38">
        <f>SUM(D28:D33)</f>
        <v>0</v>
      </c>
      <c r="V24" s="38">
        <f>6 - COUNTBLANK(D28:D33)</f>
        <v>0</v>
      </c>
      <c r="W24" s="59"/>
      <c r="X24" s="59"/>
    </row>
    <row r="25" spans="1:24" x14ac:dyDescent="0.25">
      <c r="A25" s="15">
        <v>22</v>
      </c>
      <c r="B25" s="17"/>
      <c r="C25" s="50"/>
      <c r="D25" s="21"/>
      <c r="E25" s="21"/>
      <c r="F25" s="22"/>
      <c r="G25" s="22"/>
      <c r="H25" s="22"/>
      <c r="I25" s="22"/>
      <c r="J25" s="20">
        <f>SUM(ScoresOnsGenoegen[[#This Row],[1]:[5]])</f>
        <v>0</v>
      </c>
      <c r="K25" s="21"/>
      <c r="L25" s="22"/>
      <c r="M25" s="22"/>
      <c r="N25" s="22"/>
      <c r="O25" s="23"/>
      <c r="P25" s="23">
        <f>SUM(ScoresOnsGenoegen[[#This Row],[21]:[25]])</f>
        <v>0</v>
      </c>
      <c r="Q25" s="50">
        <v>1</v>
      </c>
      <c r="R25" s="12"/>
      <c r="V25" s="59"/>
      <c r="W25" s="59"/>
      <c r="X25" s="59"/>
    </row>
    <row r="26" spans="1:24" x14ac:dyDescent="0.25">
      <c r="A26" s="15">
        <v>23</v>
      </c>
      <c r="B26" s="17"/>
      <c r="C26" s="50"/>
      <c r="D26" s="21"/>
      <c r="E26" s="21"/>
      <c r="F26" s="22"/>
      <c r="G26" s="22"/>
      <c r="H26" s="22"/>
      <c r="I26" s="22"/>
      <c r="J26" s="20">
        <f>SUM(ScoresOnsGenoegen[[#This Row],[1]:[5]])</f>
        <v>0</v>
      </c>
      <c r="K26" s="21"/>
      <c r="L26" s="22"/>
      <c r="M26" s="22"/>
      <c r="N26" s="22"/>
      <c r="O26" s="23"/>
      <c r="P26" s="23">
        <f>SUM(ScoresOnsGenoegen[[#This Row],[21]:[25]])</f>
        <v>0</v>
      </c>
      <c r="Q26" s="50">
        <v>1</v>
      </c>
      <c r="R26" s="12"/>
      <c r="V26" s="59"/>
      <c r="W26" s="59"/>
      <c r="X26" s="59"/>
    </row>
    <row r="27" spans="1:24" x14ac:dyDescent="0.25">
      <c r="A27" s="15">
        <v>24</v>
      </c>
      <c r="B27" s="17"/>
      <c r="C27" s="50"/>
      <c r="D27" s="21"/>
      <c r="E27" s="21"/>
      <c r="F27" s="22"/>
      <c r="G27" s="22"/>
      <c r="H27" s="22"/>
      <c r="I27" s="22"/>
      <c r="J27" s="20">
        <f>SUM(ScoresOnsGenoegen[[#This Row],[1]:[5]])</f>
        <v>0</v>
      </c>
      <c r="K27" s="21"/>
      <c r="L27" s="22"/>
      <c r="M27" s="22"/>
      <c r="N27" s="22"/>
      <c r="O27" s="23"/>
      <c r="P27" s="23">
        <f>SUM(ScoresOnsGenoegen[[#This Row],[21]:[25]])</f>
        <v>0</v>
      </c>
      <c r="Q27" s="50">
        <v>1</v>
      </c>
      <c r="R27" s="12"/>
      <c r="V27" s="59"/>
      <c r="W27" s="59"/>
      <c r="X27" s="59"/>
    </row>
    <row r="28" spans="1:24" x14ac:dyDescent="0.25">
      <c r="A28" s="15">
        <v>25</v>
      </c>
      <c r="B28" s="17"/>
      <c r="C28" s="50"/>
      <c r="D28" s="21"/>
      <c r="E28" s="21"/>
      <c r="F28" s="22"/>
      <c r="G28" s="22"/>
      <c r="H28" s="22"/>
      <c r="I28" s="22"/>
      <c r="J28" s="20">
        <f>SUM(ScoresOnsGenoegen[[#This Row],[1]:[5]])</f>
        <v>0</v>
      </c>
      <c r="K28" s="21"/>
      <c r="L28" s="22"/>
      <c r="M28" s="22"/>
      <c r="N28" s="22"/>
      <c r="O28" s="23"/>
      <c r="P28" s="23">
        <f>SUM(ScoresOnsGenoegen[[#This Row],[21]:[25]])</f>
        <v>0</v>
      </c>
      <c r="Q28" s="50">
        <v>1</v>
      </c>
      <c r="R28" s="12"/>
      <c r="V28" s="59"/>
      <c r="W28" s="59"/>
      <c r="X28" s="59"/>
    </row>
    <row r="29" spans="1:24" x14ac:dyDescent="0.25">
      <c r="A29" s="15">
        <v>26</v>
      </c>
      <c r="B29" s="17"/>
      <c r="C29" s="50"/>
      <c r="D29" s="21"/>
      <c r="E29" s="21"/>
      <c r="F29" s="22"/>
      <c r="G29" s="22"/>
      <c r="H29" s="22"/>
      <c r="I29" s="22"/>
      <c r="J29" s="20">
        <f>SUM(ScoresOnsGenoegen[[#This Row],[1]:[5]])</f>
        <v>0</v>
      </c>
      <c r="K29" s="21"/>
      <c r="L29" s="22"/>
      <c r="M29" s="22"/>
      <c r="N29" s="22"/>
      <c r="O29" s="23"/>
      <c r="P29" s="23">
        <f>SUM(ScoresOnsGenoegen[[#This Row],[21]:[25]])</f>
        <v>0</v>
      </c>
      <c r="Q29" s="50">
        <v>1</v>
      </c>
      <c r="R29" s="12"/>
      <c r="V29" s="59"/>
      <c r="W29" s="59"/>
      <c r="X29" s="59"/>
    </row>
    <row r="30" spans="1:24" x14ac:dyDescent="0.25">
      <c r="A30" s="15">
        <v>27</v>
      </c>
      <c r="B30" s="17"/>
      <c r="C30" s="50"/>
      <c r="D30" s="21"/>
      <c r="E30" s="21"/>
      <c r="F30" s="22"/>
      <c r="G30" s="22"/>
      <c r="H30" s="22"/>
      <c r="I30" s="22"/>
      <c r="J30" s="20">
        <f>SUM(ScoresOnsGenoegen[[#This Row],[1]:[5]])</f>
        <v>0</v>
      </c>
      <c r="K30" s="21"/>
      <c r="L30" s="22"/>
      <c r="M30" s="22"/>
      <c r="N30" s="22"/>
      <c r="O30" s="23"/>
      <c r="P30" s="23">
        <f>SUM(ScoresOnsGenoegen[[#This Row],[21]:[25]])</f>
        <v>0</v>
      </c>
      <c r="Q30" s="50">
        <v>1</v>
      </c>
      <c r="R30" s="12"/>
      <c r="V30" s="59"/>
      <c r="W30" s="59"/>
      <c r="X30" s="59"/>
    </row>
    <row r="31" spans="1:24" x14ac:dyDescent="0.25">
      <c r="A31" s="15">
        <v>28</v>
      </c>
      <c r="B31" s="17"/>
      <c r="C31" s="50"/>
      <c r="D31" s="21"/>
      <c r="E31" s="21"/>
      <c r="F31" s="22"/>
      <c r="G31" s="22"/>
      <c r="H31" s="22"/>
      <c r="I31" s="22"/>
      <c r="J31" s="20">
        <f>SUM(ScoresOnsGenoegen[[#This Row],[1]:[5]])</f>
        <v>0</v>
      </c>
      <c r="K31" s="21"/>
      <c r="L31" s="22"/>
      <c r="M31" s="22"/>
      <c r="N31" s="22"/>
      <c r="O31" s="23"/>
      <c r="P31" s="23">
        <f>SUM(ScoresOnsGenoegen[[#This Row],[21]:[25]])</f>
        <v>0</v>
      </c>
      <c r="Q31" s="50">
        <v>1</v>
      </c>
      <c r="R31" s="12"/>
      <c r="V31" s="59"/>
      <c r="W31" s="59"/>
      <c r="X31" s="59"/>
    </row>
    <row r="32" spans="1:24" x14ac:dyDescent="0.25">
      <c r="A32" s="15">
        <v>29</v>
      </c>
      <c r="B32" s="17"/>
      <c r="C32" s="50"/>
      <c r="D32" s="21"/>
      <c r="E32" s="21"/>
      <c r="F32" s="22"/>
      <c r="G32" s="22"/>
      <c r="H32" s="22"/>
      <c r="I32" s="22"/>
      <c r="J32" s="20">
        <f>SUM(ScoresOnsGenoegen[[#This Row],[1]:[5]])</f>
        <v>0</v>
      </c>
      <c r="K32" s="21"/>
      <c r="L32" s="22"/>
      <c r="M32" s="22"/>
      <c r="N32" s="22"/>
      <c r="O32" s="23"/>
      <c r="P32" s="23">
        <f>SUM(ScoresOnsGenoegen[[#This Row],[21]:[25]])</f>
        <v>0</v>
      </c>
      <c r="Q32" s="50">
        <v>1</v>
      </c>
      <c r="R32" s="12"/>
      <c r="V32" s="59"/>
      <c r="W32" s="59"/>
      <c r="X32" s="59"/>
    </row>
    <row r="33" spans="1:18" ht="15.75" thickBot="1" x14ac:dyDescent="0.3">
      <c r="A33" s="16">
        <v>30</v>
      </c>
      <c r="B33" s="17"/>
      <c r="C33" s="50"/>
      <c r="D33" s="21"/>
      <c r="E33" s="24"/>
      <c r="F33" s="25"/>
      <c r="G33" s="25"/>
      <c r="H33" s="25"/>
      <c r="I33" s="25"/>
      <c r="J33" s="121">
        <f>SUM(ScoresOnsGenoegen[[#This Row],[1]:[5]])</f>
        <v>0</v>
      </c>
      <c r="K33" s="24"/>
      <c r="L33" s="25"/>
      <c r="M33" s="25"/>
      <c r="N33" s="25"/>
      <c r="O33" s="26"/>
      <c r="P33" s="23">
        <f>SUM(ScoresOnsGenoegen[[#This Row],[21]:[25]])</f>
        <v>0</v>
      </c>
      <c r="Q33" s="50">
        <v>1</v>
      </c>
      <c r="R33" s="12"/>
    </row>
    <row r="100" spans="1:8" ht="16.5" hidden="1" customHeight="1" thickTop="1" thickBot="1" x14ac:dyDescent="0.3">
      <c r="A100" s="167" t="s">
        <v>101</v>
      </c>
      <c r="B100" s="167"/>
      <c r="C100" s="167">
        <f>'# Onderlinge'!M1</f>
        <v>2018</v>
      </c>
      <c r="D100" s="178"/>
      <c r="E100" s="174" t="s">
        <v>103</v>
      </c>
      <c r="F100" s="175"/>
      <c r="G100" s="176" t="s">
        <v>104</v>
      </c>
      <c r="H100" s="177"/>
    </row>
    <row r="101" spans="1:8" ht="15.75" hidden="1" customHeight="1" thickTop="1" x14ac:dyDescent="0.25">
      <c r="A101" s="168" t="s">
        <v>95</v>
      </c>
      <c r="B101" s="168"/>
      <c r="C101" s="163" t="s">
        <v>98</v>
      </c>
      <c r="D101" s="170"/>
      <c r="E101" s="180">
        <f>C100-18</f>
        <v>2000</v>
      </c>
      <c r="F101" s="161"/>
      <c r="G101" s="161">
        <f>C100-16</f>
        <v>2002</v>
      </c>
      <c r="H101" s="162"/>
    </row>
    <row r="102" spans="1:8" ht="15" hidden="1" customHeight="1" x14ac:dyDescent="0.25">
      <c r="A102" s="168" t="s">
        <v>96</v>
      </c>
      <c r="B102" s="168"/>
      <c r="C102" s="163" t="s">
        <v>99</v>
      </c>
      <c r="D102" s="170"/>
      <c r="E102" s="179">
        <f>C100-15</f>
        <v>2003</v>
      </c>
      <c r="F102" s="163"/>
      <c r="G102" s="163">
        <f>C100-13</f>
        <v>2005</v>
      </c>
      <c r="H102" s="164"/>
    </row>
    <row r="103" spans="1:8" ht="15.75" hidden="1" customHeight="1" thickBot="1" x14ac:dyDescent="0.3">
      <c r="A103" s="169" t="s">
        <v>97</v>
      </c>
      <c r="B103" s="169"/>
      <c r="C103" s="171" t="s">
        <v>100</v>
      </c>
      <c r="D103" s="172"/>
      <c r="E103" s="173">
        <f>C100-12</f>
        <v>2006</v>
      </c>
      <c r="F103" s="165"/>
      <c r="G103" s="165">
        <f>C100</f>
        <v>2018</v>
      </c>
      <c r="H103" s="166"/>
    </row>
  </sheetData>
  <protectedRanges>
    <protectedRange sqref="B26:I33 K26:P33 P22:P25" name="Score" securityDescriptor="O:WDG:WDD:(A;;CC;;;WD)"/>
    <protectedRange sqref="J4:J33 P4:P21" name="Score_4" securityDescriptor="O:WDG:WDD:(A;;CC;;;WD)"/>
    <protectedRange sqref="B22:I25" name="Score_1" securityDescriptor="O:WDG:WDD:(A;;CC;;;WD)"/>
    <protectedRange sqref="B4:I21" name="Score_4_1" securityDescriptor="O:WDG:WDD:(A;;CC;;;WD)"/>
    <protectedRange sqref="K22:O25" name="Score_2" securityDescriptor="O:WDG:WDD:(A;;CC;;;WD)"/>
    <protectedRange sqref="K4:O21" name="Score_4_2" securityDescriptor="O:WDG:WDD:(A;;CC;;;WD)"/>
  </protectedRanges>
  <sortState ref="B4:P33">
    <sortCondition descending="1" ref="D4:D33"/>
    <sortCondition descending="1" ref="O4:O33"/>
    <sortCondition descending="1" ref="N4:N33"/>
    <sortCondition descending="1" ref="M4:M33"/>
    <sortCondition descending="1" ref="L4:L33"/>
    <sortCondition descending="1" ref="K4:K33"/>
  </sortState>
  <dataConsolidate/>
  <mergeCells count="24">
    <mergeCell ref="G101:H101"/>
    <mergeCell ref="G102:H102"/>
    <mergeCell ref="G103:H103"/>
    <mergeCell ref="A100:B100"/>
    <mergeCell ref="A101:B101"/>
    <mergeCell ref="A102:B102"/>
    <mergeCell ref="A103:B103"/>
    <mergeCell ref="C101:D101"/>
    <mergeCell ref="C102:D102"/>
    <mergeCell ref="C103:D103"/>
    <mergeCell ref="E103:F103"/>
    <mergeCell ref="E100:F100"/>
    <mergeCell ref="G100:H100"/>
    <mergeCell ref="C100:D100"/>
    <mergeCell ref="E102:F102"/>
    <mergeCell ref="E101:F101"/>
    <mergeCell ref="S23:T23"/>
    <mergeCell ref="S24:T24"/>
    <mergeCell ref="S19:T19"/>
    <mergeCell ref="E2:J2"/>
    <mergeCell ref="K2:O2"/>
    <mergeCell ref="S20:T20"/>
    <mergeCell ref="S21:T21"/>
    <mergeCell ref="S22:T22"/>
  </mergeCells>
  <printOptions gridLines="1"/>
  <pageMargins left="0.70866141732283472" right="0.70866141732283472" top="0.74803149606299213" bottom="0.35433070866141736" header="0.31496062992125984" footer="0.31496062992125984"/>
  <pageSetup paperSize="9" orientation="landscape" horizontalDpi="4294967293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03"/>
  <sheetViews>
    <sheetView workbookViewId="0">
      <selection activeCell="B4" sqref="B4:P33"/>
    </sheetView>
  </sheetViews>
  <sheetFormatPr defaultRowHeight="15" x14ac:dyDescent="0.25"/>
  <cols>
    <col min="2" max="2" width="23.85546875" customWidth="1"/>
    <col min="3" max="3" width="8.7109375" customWidth="1"/>
    <col min="4" max="4" width="12.28515625" style="11" customWidth="1"/>
    <col min="5" max="9" width="4.140625" style="11" customWidth="1"/>
    <col min="10" max="10" width="9.140625" style="11"/>
    <col min="11" max="15" width="5.140625" style="11" customWidth="1"/>
    <col min="16" max="16" width="7.42578125" style="11" bestFit="1" customWidth="1"/>
    <col min="19" max="19" width="6.28515625" customWidth="1"/>
    <col min="20" max="20" width="14.140625" customWidth="1"/>
    <col min="21" max="21" width="9.28515625" customWidth="1"/>
    <col min="22" max="22" width="9.28515625" bestFit="1" customWidth="1"/>
    <col min="23" max="23" width="6.28515625" customWidth="1"/>
    <col min="24" max="24" width="14.28515625" customWidth="1"/>
  </cols>
  <sheetData>
    <row r="1" spans="1:24" ht="15.75" thickBot="1" x14ac:dyDescent="0.3">
      <c r="B1" s="1" t="s">
        <v>18</v>
      </c>
    </row>
    <row r="2" spans="1:24" ht="15.75" thickBot="1" x14ac:dyDescent="0.3">
      <c r="E2" s="155" t="s">
        <v>4</v>
      </c>
      <c r="F2" s="156"/>
      <c r="G2" s="156"/>
      <c r="H2" s="156"/>
      <c r="I2" s="156"/>
      <c r="J2" s="156"/>
      <c r="K2" s="159" t="s">
        <v>13</v>
      </c>
      <c r="L2" s="160"/>
      <c r="M2" s="160"/>
      <c r="N2" s="160"/>
      <c r="O2" s="160"/>
      <c r="P2" s="119"/>
    </row>
    <row r="3" spans="1:24" ht="15.75" thickBot="1" x14ac:dyDescent="0.3">
      <c r="A3" s="65" t="s">
        <v>12</v>
      </c>
      <c r="B3" s="27" t="s">
        <v>1</v>
      </c>
      <c r="C3" s="28" t="s">
        <v>2</v>
      </c>
      <c r="D3" s="29" t="s">
        <v>3</v>
      </c>
      <c r="E3" s="30" t="s">
        <v>21</v>
      </c>
      <c r="F3" s="19" t="s">
        <v>22</v>
      </c>
      <c r="G3" s="19" t="s">
        <v>23</v>
      </c>
      <c r="H3" s="19" t="s">
        <v>24</v>
      </c>
      <c r="I3" s="19" t="s">
        <v>25</v>
      </c>
      <c r="J3" s="19" t="s">
        <v>20</v>
      </c>
      <c r="K3" s="122" t="s">
        <v>69</v>
      </c>
      <c r="L3" s="49" t="s">
        <v>68</v>
      </c>
      <c r="M3" s="49" t="s">
        <v>67</v>
      </c>
      <c r="N3" s="49" t="s">
        <v>66</v>
      </c>
      <c r="O3" s="49" t="s">
        <v>65</v>
      </c>
      <c r="P3" s="123" t="s">
        <v>110</v>
      </c>
      <c r="Q3" s="49" t="s">
        <v>63</v>
      </c>
      <c r="S3" s="7" t="s">
        <v>2</v>
      </c>
      <c r="T3" s="8"/>
    </row>
    <row r="4" spans="1:24" x14ac:dyDescent="0.25">
      <c r="A4" s="15">
        <v>1</v>
      </c>
      <c r="B4" s="17" t="s">
        <v>166</v>
      </c>
      <c r="C4" s="50">
        <v>1</v>
      </c>
      <c r="D4" s="21">
        <v>215</v>
      </c>
      <c r="E4" s="33">
        <v>9</v>
      </c>
      <c r="F4" s="34">
        <v>9</v>
      </c>
      <c r="G4" s="34">
        <v>9</v>
      </c>
      <c r="H4" s="34">
        <v>9</v>
      </c>
      <c r="I4" s="34">
        <v>9</v>
      </c>
      <c r="J4" s="120">
        <f>SUM(ScoresBuitenlust[[#This Row],[1]:[5]])</f>
        <v>45</v>
      </c>
      <c r="K4" s="21">
        <v>9</v>
      </c>
      <c r="L4" s="22">
        <v>8</v>
      </c>
      <c r="M4" s="22">
        <v>9</v>
      </c>
      <c r="N4" s="22">
        <v>8</v>
      </c>
      <c r="O4" s="23">
        <v>8</v>
      </c>
      <c r="P4" s="120">
        <f>SUM(ScoresBuitenlust[[#This Row],[21]:[25]])</f>
        <v>42</v>
      </c>
      <c r="Q4" s="12">
        <v>2</v>
      </c>
      <c r="S4" s="35">
        <v>1</v>
      </c>
      <c r="T4" s="4" t="s">
        <v>6</v>
      </c>
    </row>
    <row r="5" spans="1:24" x14ac:dyDescent="0.25">
      <c r="A5" s="15">
        <v>2</v>
      </c>
      <c r="B5" s="17" t="s">
        <v>202</v>
      </c>
      <c r="C5" s="50">
        <v>1</v>
      </c>
      <c r="D5" s="21">
        <v>207</v>
      </c>
      <c r="E5" s="21">
        <v>9</v>
      </c>
      <c r="F5" s="22">
        <v>10</v>
      </c>
      <c r="G5" s="22">
        <v>7</v>
      </c>
      <c r="H5" s="22">
        <v>9</v>
      </c>
      <c r="I5" s="22">
        <v>9</v>
      </c>
      <c r="J5" s="20">
        <f>SUM(ScoresBuitenlust[[#This Row],[1]:[5]])</f>
        <v>44</v>
      </c>
      <c r="K5" s="21">
        <v>10</v>
      </c>
      <c r="L5" s="22">
        <v>6</v>
      </c>
      <c r="M5" s="22">
        <v>9</v>
      </c>
      <c r="N5" s="22">
        <v>10</v>
      </c>
      <c r="O5" s="23">
        <v>6</v>
      </c>
      <c r="P5" s="20">
        <f>SUM(ScoresBuitenlust[[#This Row],[21]:[25]])</f>
        <v>41</v>
      </c>
      <c r="Q5" s="12">
        <v>2</v>
      </c>
      <c r="S5" s="36">
        <v>2</v>
      </c>
      <c r="T5" s="4" t="s">
        <v>7</v>
      </c>
    </row>
    <row r="6" spans="1:24" x14ac:dyDescent="0.25">
      <c r="A6" s="15">
        <v>3</v>
      </c>
      <c r="B6" s="17" t="s">
        <v>138</v>
      </c>
      <c r="C6" s="50">
        <v>3</v>
      </c>
      <c r="D6" s="21">
        <v>196</v>
      </c>
      <c r="E6" s="21">
        <v>6</v>
      </c>
      <c r="F6" s="22">
        <v>10</v>
      </c>
      <c r="G6" s="22">
        <v>10</v>
      </c>
      <c r="H6" s="22">
        <v>7</v>
      </c>
      <c r="I6" s="22">
        <v>10</v>
      </c>
      <c r="J6" s="20">
        <f>SUM(ScoresBuitenlust[[#This Row],[1]:[5]])</f>
        <v>43</v>
      </c>
      <c r="K6" s="21">
        <v>10</v>
      </c>
      <c r="L6" s="22">
        <v>9</v>
      </c>
      <c r="M6" s="22">
        <v>6</v>
      </c>
      <c r="N6" s="18">
        <v>5</v>
      </c>
      <c r="O6" s="23">
        <v>9</v>
      </c>
      <c r="P6" s="20">
        <f>SUM(ScoresBuitenlust[[#This Row],[21]:[25]])</f>
        <v>39</v>
      </c>
      <c r="Q6" s="12">
        <v>2</v>
      </c>
      <c r="S6" s="36">
        <v>3</v>
      </c>
      <c r="T6" s="4" t="s">
        <v>8</v>
      </c>
      <c r="U6" s="53"/>
      <c r="V6" s="114" t="s">
        <v>103</v>
      </c>
      <c r="W6" s="114" t="s">
        <v>104</v>
      </c>
    </row>
    <row r="7" spans="1:24" x14ac:dyDescent="0.25">
      <c r="A7" s="15">
        <v>4</v>
      </c>
      <c r="B7" s="17" t="s">
        <v>137</v>
      </c>
      <c r="C7" s="50">
        <v>3</v>
      </c>
      <c r="D7" s="21">
        <v>195</v>
      </c>
      <c r="E7" s="21">
        <v>10</v>
      </c>
      <c r="F7" s="22">
        <v>10</v>
      </c>
      <c r="G7" s="22">
        <v>10</v>
      </c>
      <c r="H7" s="22">
        <v>9</v>
      </c>
      <c r="I7" s="22">
        <v>8</v>
      </c>
      <c r="J7" s="20">
        <f>SUM(ScoresBuitenlust[[#This Row],[1]:[5]])</f>
        <v>47</v>
      </c>
      <c r="K7" s="21">
        <v>6</v>
      </c>
      <c r="L7" s="22">
        <v>6</v>
      </c>
      <c r="M7" s="22">
        <v>7</v>
      </c>
      <c r="N7" s="22">
        <v>8</v>
      </c>
      <c r="O7" s="23">
        <v>8</v>
      </c>
      <c r="P7" s="20">
        <f>SUM(ScoresBuitenlust[[#This Row],[21]:[25]])</f>
        <v>35</v>
      </c>
      <c r="Q7" s="12">
        <v>2</v>
      </c>
      <c r="S7" s="36">
        <v>4</v>
      </c>
      <c r="T7" s="4" t="s">
        <v>9</v>
      </c>
      <c r="U7" s="113" t="s">
        <v>106</v>
      </c>
      <c r="V7" s="114">
        <f>E101</f>
        <v>2000</v>
      </c>
      <c r="W7" s="114">
        <f>G101</f>
        <v>2002</v>
      </c>
    </row>
    <row r="8" spans="1:24" ht="15.75" thickBot="1" x14ac:dyDescent="0.3">
      <c r="A8" s="15">
        <v>5</v>
      </c>
      <c r="B8" s="17" t="s">
        <v>171</v>
      </c>
      <c r="C8" s="50">
        <v>3</v>
      </c>
      <c r="D8" s="21">
        <v>183</v>
      </c>
      <c r="E8" s="21">
        <v>10</v>
      </c>
      <c r="F8" s="22">
        <v>7</v>
      </c>
      <c r="G8" s="22">
        <v>7</v>
      </c>
      <c r="H8" s="22">
        <v>8</v>
      </c>
      <c r="I8" s="22">
        <v>10</v>
      </c>
      <c r="J8" s="20">
        <f>SUM(ScoresBuitenlust[[#This Row],[1]:[5]])</f>
        <v>42</v>
      </c>
      <c r="K8" s="21">
        <v>8</v>
      </c>
      <c r="L8" s="22">
        <v>7</v>
      </c>
      <c r="M8" s="22">
        <v>6</v>
      </c>
      <c r="N8" s="22">
        <v>7</v>
      </c>
      <c r="O8" s="23">
        <v>6</v>
      </c>
      <c r="P8" s="20">
        <f>SUM(ScoresBuitenlust[[#This Row],[21]:[25]])</f>
        <v>34</v>
      </c>
      <c r="Q8" s="12">
        <v>2</v>
      </c>
      <c r="S8" s="36">
        <v>5</v>
      </c>
      <c r="T8" s="4" t="s">
        <v>10</v>
      </c>
      <c r="U8" s="113" t="s">
        <v>107</v>
      </c>
      <c r="V8" s="114">
        <f>E102</f>
        <v>2003</v>
      </c>
      <c r="W8" s="114">
        <f>G102</f>
        <v>2005</v>
      </c>
    </row>
    <row r="9" spans="1:24" x14ac:dyDescent="0.25">
      <c r="A9" s="15">
        <v>6</v>
      </c>
      <c r="B9" s="17" t="s">
        <v>158</v>
      </c>
      <c r="C9" s="50">
        <v>3</v>
      </c>
      <c r="D9" s="21">
        <v>175</v>
      </c>
      <c r="E9" s="21">
        <v>10</v>
      </c>
      <c r="F9" s="22">
        <v>3</v>
      </c>
      <c r="G9" s="22">
        <v>9</v>
      </c>
      <c r="H9" s="22">
        <v>10</v>
      </c>
      <c r="I9" s="22">
        <v>9</v>
      </c>
      <c r="J9" s="20">
        <f>SUM(ScoresBuitenlust[[#This Row],[1]:[5]])</f>
        <v>41</v>
      </c>
      <c r="K9" s="21">
        <v>6</v>
      </c>
      <c r="L9" s="22">
        <v>10</v>
      </c>
      <c r="M9" s="22">
        <v>7</v>
      </c>
      <c r="N9" s="22">
        <v>5</v>
      </c>
      <c r="O9" s="23">
        <v>7</v>
      </c>
      <c r="P9" s="20">
        <f>SUM(ScoresBuitenlust[[#This Row],[21]:[25]])</f>
        <v>35</v>
      </c>
      <c r="Q9" s="12">
        <v>2</v>
      </c>
      <c r="S9" s="62"/>
      <c r="T9" s="63"/>
      <c r="U9" s="117"/>
      <c r="V9" s="117"/>
      <c r="W9" s="117"/>
    </row>
    <row r="10" spans="1:24" ht="15.75" thickBot="1" x14ac:dyDescent="0.3">
      <c r="A10" s="15">
        <v>7</v>
      </c>
      <c r="B10" s="17" t="s">
        <v>203</v>
      </c>
      <c r="C10" s="50">
        <v>1</v>
      </c>
      <c r="D10" s="21">
        <v>174</v>
      </c>
      <c r="E10" s="21">
        <v>10</v>
      </c>
      <c r="F10" s="22">
        <v>5</v>
      </c>
      <c r="G10" s="22">
        <v>7</v>
      </c>
      <c r="H10" s="22">
        <v>7</v>
      </c>
      <c r="I10" s="22">
        <v>8</v>
      </c>
      <c r="J10" s="20">
        <f>SUM(ScoresBuitenlust[[#This Row],[1]:[5]])</f>
        <v>37</v>
      </c>
      <c r="K10" s="21">
        <v>6</v>
      </c>
      <c r="L10" s="22">
        <v>4</v>
      </c>
      <c r="M10" s="22">
        <v>4</v>
      </c>
      <c r="N10" s="22">
        <v>9</v>
      </c>
      <c r="O10" s="23">
        <v>5</v>
      </c>
      <c r="P10" s="20">
        <f>SUM(ScoresBuitenlust[[#This Row],[21]:[25]])</f>
        <v>28</v>
      </c>
      <c r="Q10" s="12">
        <v>2</v>
      </c>
    </row>
    <row r="11" spans="1:24" ht="15.75" thickBot="1" x14ac:dyDescent="0.3">
      <c r="A11" s="15">
        <v>8</v>
      </c>
      <c r="B11" s="17"/>
      <c r="C11" s="50"/>
      <c r="D11" s="21"/>
      <c r="E11" s="21"/>
      <c r="F11" s="22"/>
      <c r="G11" s="22"/>
      <c r="H11" s="22"/>
      <c r="I11" s="22"/>
      <c r="J11" s="20">
        <f>SUM(ScoresBuitenlust[[#This Row],[1]:[5]])</f>
        <v>0</v>
      </c>
      <c r="K11" s="21"/>
      <c r="L11" s="22"/>
      <c r="M11" s="22"/>
      <c r="N11" s="18"/>
      <c r="O11" s="23"/>
      <c r="P11" s="20">
        <f>SUM(ScoresBuitenlust[[#This Row],[21]:[25]])</f>
        <v>0</v>
      </c>
      <c r="Q11" s="12">
        <v>2</v>
      </c>
      <c r="S11" s="7" t="s">
        <v>5</v>
      </c>
      <c r="T11" s="10"/>
      <c r="U11" s="10"/>
      <c r="V11" s="10"/>
      <c r="W11" s="10"/>
      <c r="X11" s="8"/>
    </row>
    <row r="12" spans="1:24" x14ac:dyDescent="0.25">
      <c r="A12" s="15">
        <v>9</v>
      </c>
      <c r="B12" s="17"/>
      <c r="C12" s="50"/>
      <c r="D12" s="21"/>
      <c r="E12" s="21"/>
      <c r="F12" s="22"/>
      <c r="G12" s="22"/>
      <c r="H12" s="22"/>
      <c r="I12" s="22"/>
      <c r="J12" s="20">
        <f>SUM(ScoresBuitenlust[[#This Row],[1]:[5]])</f>
        <v>0</v>
      </c>
      <c r="K12" s="21"/>
      <c r="L12" s="22"/>
      <c r="M12" s="22"/>
      <c r="N12" s="18"/>
      <c r="O12" s="23"/>
      <c r="P12" s="20">
        <f>SUM(ScoresBuitenlust[[#This Row],[21]:[25]])</f>
        <v>0</v>
      </c>
      <c r="Q12" s="12">
        <v>2</v>
      </c>
      <c r="S12" s="3" t="s">
        <v>14</v>
      </c>
      <c r="T12" s="2"/>
      <c r="U12" s="2"/>
      <c r="V12" s="2"/>
      <c r="W12" s="2"/>
      <c r="X12" s="4"/>
    </row>
    <row r="13" spans="1:24" ht="15.75" thickBot="1" x14ac:dyDescent="0.3">
      <c r="A13" s="15">
        <v>10</v>
      </c>
      <c r="B13" s="17"/>
      <c r="C13" s="50"/>
      <c r="D13" s="21"/>
      <c r="E13" s="21"/>
      <c r="F13" s="22"/>
      <c r="G13" s="22"/>
      <c r="H13" s="22"/>
      <c r="I13" s="22"/>
      <c r="J13" s="20">
        <f>SUM(ScoresBuitenlust[[#This Row],[1]:[5]])</f>
        <v>0</v>
      </c>
      <c r="K13" s="21"/>
      <c r="L13" s="22"/>
      <c r="M13" s="22"/>
      <c r="N13" s="22"/>
      <c r="O13" s="23"/>
      <c r="P13" s="20">
        <f>SUM(ScoresBuitenlust[[#This Row],[21]:[25]])</f>
        <v>0</v>
      </c>
      <c r="Q13" s="12">
        <v>2</v>
      </c>
      <c r="S13" s="5" t="s">
        <v>15</v>
      </c>
      <c r="T13" s="9"/>
      <c r="U13" s="9"/>
      <c r="V13" s="9"/>
      <c r="W13" s="9"/>
      <c r="X13" s="6"/>
    </row>
    <row r="14" spans="1:24" ht="15.75" thickBot="1" x14ac:dyDescent="0.3">
      <c r="A14" s="15">
        <v>11</v>
      </c>
      <c r="B14" s="17"/>
      <c r="C14" s="50"/>
      <c r="D14" s="21"/>
      <c r="E14" s="21"/>
      <c r="F14" s="22"/>
      <c r="G14" s="22"/>
      <c r="H14" s="22"/>
      <c r="I14" s="22"/>
      <c r="J14" s="20">
        <f>SUM(ScoresBuitenlust[[#This Row],[1]:[5]])</f>
        <v>0</v>
      </c>
      <c r="K14" s="21"/>
      <c r="L14" s="22"/>
      <c r="M14" s="22"/>
      <c r="N14" s="22"/>
      <c r="O14" s="23"/>
      <c r="P14" s="20">
        <f>SUM(ScoresBuitenlust[[#This Row],[21]:[25]])</f>
        <v>0</v>
      </c>
      <c r="Q14" s="12">
        <v>2</v>
      </c>
    </row>
    <row r="15" spans="1:24" ht="15.75" thickBot="1" x14ac:dyDescent="0.3">
      <c r="A15" s="15">
        <v>12</v>
      </c>
      <c r="B15" s="17"/>
      <c r="C15" s="50"/>
      <c r="D15" s="21"/>
      <c r="E15" s="21"/>
      <c r="F15" s="22"/>
      <c r="G15" s="22"/>
      <c r="H15" s="22"/>
      <c r="I15" s="22"/>
      <c r="J15" s="20">
        <f>SUM(ScoresBuitenlust[[#This Row],[1]:[5]])</f>
        <v>0</v>
      </c>
      <c r="K15" s="21"/>
      <c r="L15" s="22"/>
      <c r="M15" s="22"/>
      <c r="N15" s="22"/>
      <c r="O15" s="23"/>
      <c r="P15" s="20">
        <f>SUM(ScoresBuitenlust[[#This Row],[21]:[25]])</f>
        <v>0</v>
      </c>
      <c r="Q15" s="12">
        <v>2</v>
      </c>
      <c r="S15" s="7" t="s">
        <v>27</v>
      </c>
      <c r="T15" s="10"/>
      <c r="U15" s="10"/>
      <c r="V15" s="10"/>
      <c r="W15" s="10"/>
      <c r="X15" s="8"/>
    </row>
    <row r="16" spans="1:24" x14ac:dyDescent="0.25">
      <c r="A16" s="15">
        <v>13</v>
      </c>
      <c r="B16" s="17"/>
      <c r="C16" s="50"/>
      <c r="D16" s="21"/>
      <c r="E16" s="21"/>
      <c r="F16" s="22"/>
      <c r="G16" s="22"/>
      <c r="H16" s="22"/>
      <c r="I16" s="22"/>
      <c r="J16" s="20">
        <f>SUM(ScoresBuitenlust[[#This Row],[1]:[5]])</f>
        <v>0</v>
      </c>
      <c r="K16" s="21"/>
      <c r="L16" s="22"/>
      <c r="M16" s="22"/>
      <c r="N16" s="22"/>
      <c r="O16" s="23"/>
      <c r="P16" s="20">
        <f>SUM(ScoresBuitenlust[[#This Row],[21]:[25]])</f>
        <v>0</v>
      </c>
      <c r="Q16" s="12">
        <v>2</v>
      </c>
      <c r="S16" s="3" t="s">
        <v>28</v>
      </c>
      <c r="T16" s="2"/>
      <c r="U16" s="2"/>
      <c r="V16" s="2"/>
      <c r="W16" s="2"/>
      <c r="X16" s="4"/>
    </row>
    <row r="17" spans="1:24" ht="15.75" thickBot="1" x14ac:dyDescent="0.3">
      <c r="A17" s="15">
        <v>14</v>
      </c>
      <c r="B17" s="17"/>
      <c r="C17" s="50"/>
      <c r="D17" s="21"/>
      <c r="E17" s="21"/>
      <c r="F17" s="22"/>
      <c r="G17" s="22"/>
      <c r="H17" s="22"/>
      <c r="I17" s="22"/>
      <c r="J17" s="20">
        <f>SUM(ScoresBuitenlust[[#This Row],[1]:[5]])</f>
        <v>0</v>
      </c>
      <c r="K17" s="21"/>
      <c r="L17" s="22"/>
      <c r="M17" s="22"/>
      <c r="N17" s="22"/>
      <c r="O17" s="23"/>
      <c r="P17" s="20">
        <f>SUM(ScoresBuitenlust[[#This Row],[21]:[25]])</f>
        <v>0</v>
      </c>
      <c r="Q17" s="12">
        <v>2</v>
      </c>
      <c r="S17" s="5" t="s">
        <v>29</v>
      </c>
      <c r="T17" s="9"/>
      <c r="U17" s="9"/>
      <c r="V17" s="9"/>
      <c r="W17" s="9"/>
      <c r="X17" s="6"/>
    </row>
    <row r="18" spans="1:24" x14ac:dyDescent="0.25">
      <c r="A18" s="15">
        <v>15</v>
      </c>
      <c r="B18" s="17"/>
      <c r="C18" s="50"/>
      <c r="D18" s="21"/>
      <c r="E18" s="21"/>
      <c r="F18" s="22"/>
      <c r="G18" s="22"/>
      <c r="H18" s="22"/>
      <c r="I18" s="22"/>
      <c r="J18" s="20">
        <f>SUM(ScoresBuitenlust[[#This Row],[1]:[5]])</f>
        <v>0</v>
      </c>
      <c r="K18" s="21"/>
      <c r="L18" s="22"/>
      <c r="M18" s="22"/>
      <c r="N18" s="22"/>
      <c r="O18" s="23"/>
      <c r="P18" s="20">
        <f>SUM(ScoresBuitenlust[[#This Row],[21]:[25]])</f>
        <v>0</v>
      </c>
      <c r="Q18" s="12">
        <v>2</v>
      </c>
    </row>
    <row r="19" spans="1:24" x14ac:dyDescent="0.25">
      <c r="A19" s="15">
        <v>16</v>
      </c>
      <c r="B19" s="17"/>
      <c r="C19" s="50"/>
      <c r="D19" s="21"/>
      <c r="E19" s="21"/>
      <c r="F19" s="22"/>
      <c r="G19" s="22"/>
      <c r="H19" s="22"/>
      <c r="I19" s="22"/>
      <c r="J19" s="20">
        <f>SUM(ScoresBuitenlust[[#This Row],[1]:[5]])</f>
        <v>0</v>
      </c>
      <c r="K19" s="21"/>
      <c r="L19" s="22"/>
      <c r="M19" s="22"/>
      <c r="N19" s="22"/>
      <c r="O19" s="23"/>
      <c r="P19" s="20">
        <f>SUM(ScoresBuitenlust[[#This Row],[21]:[25]])</f>
        <v>0</v>
      </c>
      <c r="Q19" s="12">
        <v>2</v>
      </c>
      <c r="S19" s="158" t="s">
        <v>36</v>
      </c>
      <c r="T19" s="158"/>
      <c r="U19" s="39" t="s">
        <v>3</v>
      </c>
      <c r="V19" s="39" t="s">
        <v>113</v>
      </c>
    </row>
    <row r="20" spans="1:24" x14ac:dyDescent="0.25">
      <c r="A20" s="15">
        <v>17</v>
      </c>
      <c r="B20" s="17"/>
      <c r="C20" s="50"/>
      <c r="D20" s="21"/>
      <c r="E20" s="21"/>
      <c r="F20" s="22"/>
      <c r="G20" s="22"/>
      <c r="H20" s="22"/>
      <c r="I20" s="22"/>
      <c r="J20" s="20">
        <f>SUM(ScoresBuitenlust[[#This Row],[1]:[5]])</f>
        <v>0</v>
      </c>
      <c r="K20" s="21"/>
      <c r="L20" s="22"/>
      <c r="M20" s="22"/>
      <c r="N20" s="22"/>
      <c r="O20" s="23"/>
      <c r="P20" s="20">
        <f>SUM(ScoresBuitenlust[[#This Row],[21]:[25]])</f>
        <v>0</v>
      </c>
      <c r="Q20" s="12">
        <v>2</v>
      </c>
      <c r="S20" s="157" t="str">
        <f>CONCATENATE($B$1," 1")</f>
        <v>Buitenlust 1</v>
      </c>
      <c r="T20" s="157"/>
      <c r="U20" s="38">
        <f>SUM(D4:D9)</f>
        <v>1171</v>
      </c>
      <c r="V20" s="38">
        <f>6 - COUNTBLANK(D4:D9)</f>
        <v>6</v>
      </c>
    </row>
    <row r="21" spans="1:24" x14ac:dyDescent="0.25">
      <c r="A21" s="15">
        <v>18</v>
      </c>
      <c r="B21" s="17"/>
      <c r="C21" s="50"/>
      <c r="D21" s="21"/>
      <c r="E21" s="21"/>
      <c r="F21" s="22"/>
      <c r="G21" s="22"/>
      <c r="H21" s="22"/>
      <c r="I21" s="22"/>
      <c r="J21" s="20">
        <f>SUM(ScoresBuitenlust[[#This Row],[1]:[5]])</f>
        <v>0</v>
      </c>
      <c r="K21" s="21"/>
      <c r="L21" s="22"/>
      <c r="M21" s="22"/>
      <c r="N21" s="22"/>
      <c r="O21" s="23"/>
      <c r="P21" s="20">
        <f>SUM(ScoresBuitenlust[[#This Row],[21]:[25]])</f>
        <v>0</v>
      </c>
      <c r="Q21" s="12">
        <v>2</v>
      </c>
      <c r="S21" s="157" t="str">
        <f>CONCATENATE($B$1," 2")</f>
        <v>Buitenlust 2</v>
      </c>
      <c r="T21" s="157"/>
      <c r="U21" s="38">
        <f>SUM(D10:D15)</f>
        <v>174</v>
      </c>
      <c r="V21" s="38">
        <f>6 - COUNTBLANK(D10:D15)</f>
        <v>1</v>
      </c>
    </row>
    <row r="22" spans="1:24" x14ac:dyDescent="0.25">
      <c r="A22" s="15">
        <v>19</v>
      </c>
      <c r="B22" s="17"/>
      <c r="C22" s="50"/>
      <c r="D22" s="21"/>
      <c r="E22" s="21"/>
      <c r="F22" s="22"/>
      <c r="G22" s="22"/>
      <c r="H22" s="22"/>
      <c r="I22" s="22"/>
      <c r="J22" s="20">
        <f>SUM(ScoresBuitenlust[[#This Row],[1]:[5]])</f>
        <v>0</v>
      </c>
      <c r="K22" s="21"/>
      <c r="L22" s="22"/>
      <c r="M22" s="22"/>
      <c r="N22" s="22"/>
      <c r="O22" s="23"/>
      <c r="P22" s="20">
        <f>SUM(ScoresBuitenlust[[#This Row],[21]:[25]])</f>
        <v>0</v>
      </c>
      <c r="Q22" s="12">
        <v>2</v>
      </c>
      <c r="S22" s="157" t="str">
        <f>CONCATENATE($B$1," 3")</f>
        <v>Buitenlust 3</v>
      </c>
      <c r="T22" s="157"/>
      <c r="U22" s="38">
        <f>SUM(D16:D21)</f>
        <v>0</v>
      </c>
      <c r="V22" s="38">
        <f>6 - COUNTBLANK(D16:D21)</f>
        <v>0</v>
      </c>
    </row>
    <row r="23" spans="1:24" x14ac:dyDescent="0.25">
      <c r="A23" s="15">
        <v>20</v>
      </c>
      <c r="B23" s="17"/>
      <c r="C23" s="50"/>
      <c r="D23" s="21"/>
      <c r="E23" s="21"/>
      <c r="F23" s="22"/>
      <c r="G23" s="22"/>
      <c r="H23" s="22"/>
      <c r="I23" s="22"/>
      <c r="J23" s="20">
        <f>SUM(ScoresBuitenlust[[#This Row],[1]:[5]])</f>
        <v>0</v>
      </c>
      <c r="K23" s="21"/>
      <c r="L23" s="22"/>
      <c r="M23" s="22"/>
      <c r="N23" s="22"/>
      <c r="O23" s="23"/>
      <c r="P23" s="20">
        <f>SUM(ScoresBuitenlust[[#This Row],[21]:[25]])</f>
        <v>0</v>
      </c>
      <c r="Q23" s="12">
        <v>2</v>
      </c>
      <c r="S23" s="157" t="str">
        <f>CONCATENATE($B$1," 4")</f>
        <v>Buitenlust 4</v>
      </c>
      <c r="T23" s="157"/>
      <c r="U23" s="38">
        <f>SUM(D22:D27)</f>
        <v>0</v>
      </c>
      <c r="V23" s="38">
        <f>6 - COUNTBLANK(D22:D27)</f>
        <v>0</v>
      </c>
    </row>
    <row r="24" spans="1:24" x14ac:dyDescent="0.25">
      <c r="A24" s="15">
        <v>21</v>
      </c>
      <c r="B24" s="17"/>
      <c r="C24" s="50"/>
      <c r="D24" s="21"/>
      <c r="E24" s="21"/>
      <c r="F24" s="22"/>
      <c r="G24" s="22"/>
      <c r="H24" s="22"/>
      <c r="I24" s="22"/>
      <c r="J24" s="20">
        <f>SUM(ScoresBuitenlust[[#This Row],[1]:[5]])</f>
        <v>0</v>
      </c>
      <c r="K24" s="21"/>
      <c r="L24" s="22"/>
      <c r="M24" s="22"/>
      <c r="N24" s="22"/>
      <c r="O24" s="23"/>
      <c r="P24" s="20">
        <f>SUM(ScoresBuitenlust[[#This Row],[21]:[25]])</f>
        <v>0</v>
      </c>
      <c r="Q24" s="12">
        <v>2</v>
      </c>
      <c r="S24" s="157" t="str">
        <f>CONCATENATE($B$1," 5")</f>
        <v>Buitenlust 5</v>
      </c>
      <c r="T24" s="157"/>
      <c r="U24" s="38">
        <f>SUM(D28:D33)</f>
        <v>0</v>
      </c>
      <c r="V24" s="38">
        <f>6 - COUNTBLANK(D28:D33)</f>
        <v>0</v>
      </c>
    </row>
    <row r="25" spans="1:24" x14ac:dyDescent="0.25">
      <c r="A25" s="15">
        <v>22</v>
      </c>
      <c r="B25" s="17"/>
      <c r="C25" s="50"/>
      <c r="D25" s="21"/>
      <c r="E25" s="21"/>
      <c r="F25" s="22"/>
      <c r="G25" s="22"/>
      <c r="H25" s="22"/>
      <c r="I25" s="22"/>
      <c r="J25" s="20">
        <f>SUM(ScoresBuitenlust[[#This Row],[1]:[5]])</f>
        <v>0</v>
      </c>
      <c r="K25" s="21"/>
      <c r="L25" s="22"/>
      <c r="M25" s="22"/>
      <c r="N25" s="22"/>
      <c r="O25" s="23"/>
      <c r="P25" s="20">
        <f>SUM(ScoresBuitenlust[[#This Row],[21]:[25]])</f>
        <v>0</v>
      </c>
      <c r="Q25" s="12">
        <v>2</v>
      </c>
    </row>
    <row r="26" spans="1:24" x14ac:dyDescent="0.25">
      <c r="A26" s="15">
        <v>23</v>
      </c>
      <c r="B26" s="17"/>
      <c r="C26" s="50"/>
      <c r="D26" s="21"/>
      <c r="E26" s="21"/>
      <c r="F26" s="22"/>
      <c r="G26" s="22"/>
      <c r="H26" s="22"/>
      <c r="I26" s="22"/>
      <c r="J26" s="20">
        <f>SUM(ScoresBuitenlust[[#This Row],[1]:[5]])</f>
        <v>0</v>
      </c>
      <c r="K26" s="21"/>
      <c r="L26" s="22"/>
      <c r="M26" s="22"/>
      <c r="N26" s="22"/>
      <c r="O26" s="23"/>
      <c r="P26" s="20">
        <f>SUM(ScoresBuitenlust[[#This Row],[21]:[25]])</f>
        <v>0</v>
      </c>
      <c r="Q26" s="12">
        <v>2</v>
      </c>
    </row>
    <row r="27" spans="1:24" x14ac:dyDescent="0.25">
      <c r="A27" s="15">
        <v>24</v>
      </c>
      <c r="B27" s="17"/>
      <c r="C27" s="50"/>
      <c r="D27" s="21"/>
      <c r="E27" s="21"/>
      <c r="F27" s="22"/>
      <c r="G27" s="22"/>
      <c r="H27" s="22"/>
      <c r="I27" s="22"/>
      <c r="J27" s="20">
        <f>SUM(ScoresBuitenlust[[#This Row],[1]:[5]])</f>
        <v>0</v>
      </c>
      <c r="K27" s="21"/>
      <c r="L27" s="22"/>
      <c r="M27" s="22"/>
      <c r="N27" s="22"/>
      <c r="O27" s="23"/>
      <c r="P27" s="20">
        <f>SUM(ScoresBuitenlust[[#This Row],[21]:[25]])</f>
        <v>0</v>
      </c>
      <c r="Q27" s="12">
        <v>2</v>
      </c>
    </row>
    <row r="28" spans="1:24" x14ac:dyDescent="0.25">
      <c r="A28" s="15">
        <v>25</v>
      </c>
      <c r="B28" s="17"/>
      <c r="C28" s="50"/>
      <c r="D28" s="21"/>
      <c r="E28" s="21"/>
      <c r="F28" s="22"/>
      <c r="G28" s="22"/>
      <c r="H28" s="22"/>
      <c r="I28" s="22"/>
      <c r="J28" s="20">
        <f>SUM(ScoresBuitenlust[[#This Row],[1]:[5]])</f>
        <v>0</v>
      </c>
      <c r="K28" s="21"/>
      <c r="L28" s="22"/>
      <c r="M28" s="22"/>
      <c r="N28" s="22"/>
      <c r="O28" s="23"/>
      <c r="P28" s="20">
        <f>SUM(ScoresBuitenlust[[#This Row],[21]:[25]])</f>
        <v>0</v>
      </c>
      <c r="Q28" s="12">
        <v>2</v>
      </c>
    </row>
    <row r="29" spans="1:24" x14ac:dyDescent="0.25">
      <c r="A29" s="15">
        <v>26</v>
      </c>
      <c r="B29" s="17"/>
      <c r="C29" s="50"/>
      <c r="D29" s="21"/>
      <c r="E29" s="21"/>
      <c r="F29" s="22"/>
      <c r="G29" s="22"/>
      <c r="H29" s="22"/>
      <c r="I29" s="22"/>
      <c r="J29" s="20">
        <f>SUM(ScoresBuitenlust[[#This Row],[1]:[5]])</f>
        <v>0</v>
      </c>
      <c r="K29" s="21"/>
      <c r="L29" s="22"/>
      <c r="M29" s="22"/>
      <c r="N29" s="22"/>
      <c r="O29" s="23"/>
      <c r="P29" s="20">
        <f>SUM(ScoresBuitenlust[[#This Row],[21]:[25]])</f>
        <v>0</v>
      </c>
      <c r="Q29" s="12">
        <v>2</v>
      </c>
    </row>
    <row r="30" spans="1:24" x14ac:dyDescent="0.25">
      <c r="A30" s="15">
        <v>27</v>
      </c>
      <c r="B30" s="17"/>
      <c r="C30" s="50"/>
      <c r="D30" s="21"/>
      <c r="E30" s="21"/>
      <c r="F30" s="22"/>
      <c r="G30" s="22"/>
      <c r="H30" s="22"/>
      <c r="I30" s="22"/>
      <c r="J30" s="20">
        <f>SUM(ScoresBuitenlust[[#This Row],[1]:[5]])</f>
        <v>0</v>
      </c>
      <c r="K30" s="21"/>
      <c r="L30" s="22"/>
      <c r="M30" s="22"/>
      <c r="N30" s="22"/>
      <c r="O30" s="23"/>
      <c r="P30" s="20">
        <f>SUM(ScoresBuitenlust[[#This Row],[21]:[25]])</f>
        <v>0</v>
      </c>
      <c r="Q30" s="12">
        <v>2</v>
      </c>
    </row>
    <row r="31" spans="1:24" x14ac:dyDescent="0.25">
      <c r="A31" s="15">
        <v>28</v>
      </c>
      <c r="B31" s="17"/>
      <c r="C31" s="50"/>
      <c r="D31" s="21"/>
      <c r="E31" s="21"/>
      <c r="F31" s="22"/>
      <c r="G31" s="22"/>
      <c r="H31" s="22"/>
      <c r="I31" s="22"/>
      <c r="J31" s="20">
        <f>SUM(ScoresBuitenlust[[#This Row],[1]:[5]])</f>
        <v>0</v>
      </c>
      <c r="K31" s="21"/>
      <c r="L31" s="22"/>
      <c r="M31" s="22"/>
      <c r="N31" s="22"/>
      <c r="O31" s="23"/>
      <c r="P31" s="20">
        <f>SUM(ScoresBuitenlust[[#This Row],[21]:[25]])</f>
        <v>0</v>
      </c>
      <c r="Q31" s="12">
        <v>2</v>
      </c>
    </row>
    <row r="32" spans="1:24" x14ac:dyDescent="0.25">
      <c r="A32" s="15">
        <v>29</v>
      </c>
      <c r="B32" s="17"/>
      <c r="C32" s="50"/>
      <c r="D32" s="21"/>
      <c r="E32" s="21"/>
      <c r="F32" s="22"/>
      <c r="G32" s="22"/>
      <c r="H32" s="22"/>
      <c r="I32" s="22"/>
      <c r="J32" s="20">
        <f>SUM(ScoresBuitenlust[[#This Row],[1]:[5]])</f>
        <v>0</v>
      </c>
      <c r="K32" s="21"/>
      <c r="L32" s="22"/>
      <c r="M32" s="22"/>
      <c r="N32" s="22"/>
      <c r="O32" s="23"/>
      <c r="P32" s="20">
        <f>SUM(ScoresBuitenlust[[#This Row],[21]:[25]])</f>
        <v>0</v>
      </c>
      <c r="Q32" s="12">
        <v>2</v>
      </c>
    </row>
    <row r="33" spans="1:17" ht="15.75" thickBot="1" x14ac:dyDescent="0.3">
      <c r="A33" s="16">
        <v>30</v>
      </c>
      <c r="B33" s="17"/>
      <c r="C33" s="50"/>
      <c r="D33" s="21"/>
      <c r="E33" s="24"/>
      <c r="F33" s="25"/>
      <c r="G33" s="25"/>
      <c r="H33" s="25"/>
      <c r="I33" s="25"/>
      <c r="J33" s="121">
        <f>SUM(ScoresBuitenlust[[#This Row],[1]:[5]])</f>
        <v>0</v>
      </c>
      <c r="K33" s="24"/>
      <c r="L33" s="25"/>
      <c r="M33" s="25"/>
      <c r="N33" s="25"/>
      <c r="O33" s="26"/>
      <c r="P33" s="121">
        <f>SUM(ScoresBuitenlust[[#This Row],[21]:[25]])</f>
        <v>0</v>
      </c>
      <c r="Q33" s="12">
        <v>2</v>
      </c>
    </row>
    <row r="100" spans="1:8" ht="16.5" hidden="1" thickTop="1" thickBot="1" x14ac:dyDescent="0.3">
      <c r="A100" s="167" t="s">
        <v>101</v>
      </c>
      <c r="B100" s="167"/>
      <c r="C100" s="167">
        <f>'# Onderlinge'!M1</f>
        <v>2018</v>
      </c>
      <c r="D100" s="178"/>
      <c r="E100" s="174" t="s">
        <v>103</v>
      </c>
      <c r="F100" s="175"/>
      <c r="G100" s="176" t="s">
        <v>104</v>
      </c>
      <c r="H100" s="177"/>
    </row>
    <row r="101" spans="1:8" ht="15.75" hidden="1" thickTop="1" x14ac:dyDescent="0.25">
      <c r="A101" s="168" t="s">
        <v>95</v>
      </c>
      <c r="B101" s="168"/>
      <c r="C101" s="163" t="s">
        <v>98</v>
      </c>
      <c r="D101" s="170"/>
      <c r="E101" s="180">
        <f>C100-18</f>
        <v>2000</v>
      </c>
      <c r="F101" s="161"/>
      <c r="G101" s="161">
        <f>C100-16</f>
        <v>2002</v>
      </c>
      <c r="H101" s="162"/>
    </row>
    <row r="102" spans="1:8" hidden="1" x14ac:dyDescent="0.25">
      <c r="A102" s="168" t="s">
        <v>96</v>
      </c>
      <c r="B102" s="168"/>
      <c r="C102" s="163" t="s">
        <v>99</v>
      </c>
      <c r="D102" s="170"/>
      <c r="E102" s="179">
        <f>C100-15</f>
        <v>2003</v>
      </c>
      <c r="F102" s="163"/>
      <c r="G102" s="163">
        <f>C100-13</f>
        <v>2005</v>
      </c>
      <c r="H102" s="164"/>
    </row>
    <row r="103" spans="1:8" ht="15.75" hidden="1" thickBot="1" x14ac:dyDescent="0.3">
      <c r="A103" s="169" t="s">
        <v>97</v>
      </c>
      <c r="B103" s="169"/>
      <c r="C103" s="171" t="s">
        <v>100</v>
      </c>
      <c r="D103" s="172"/>
      <c r="E103" s="173">
        <f>C100-12</f>
        <v>2006</v>
      </c>
      <c r="F103" s="165"/>
      <c r="G103" s="165">
        <f>C100</f>
        <v>2018</v>
      </c>
      <c r="H103" s="166"/>
    </row>
  </sheetData>
  <protectedRanges>
    <protectedRange sqref="B11:O33 P4 P6:P33 J4:J10" name="Scores_1" securityDescriptor="O:WDG:WDD:(A;;CC;;;WD)"/>
    <protectedRange sqref="B4:I10" name="Scores_1_1" securityDescriptor="O:WDG:WDD:(A;;CC;;;WD)"/>
    <protectedRange sqref="K4:O10" name="Scores_1_2" securityDescriptor="O:WDG:WDD:(A;;CC;;;WD)"/>
  </protectedRanges>
  <sortState ref="B4:P33">
    <sortCondition descending="1" ref="D4:D33"/>
    <sortCondition descending="1" ref="O4:O33"/>
    <sortCondition descending="1" ref="N4:N33"/>
    <sortCondition descending="1" ref="M4:M33"/>
    <sortCondition descending="1" ref="L4:L33"/>
    <sortCondition descending="1" ref="K4:K33"/>
  </sortState>
  <mergeCells count="24">
    <mergeCell ref="A103:B103"/>
    <mergeCell ref="C103:D103"/>
    <mergeCell ref="E103:F103"/>
    <mergeCell ref="G103:H103"/>
    <mergeCell ref="A100:B100"/>
    <mergeCell ref="C100:D100"/>
    <mergeCell ref="E100:F100"/>
    <mergeCell ref="G100:H100"/>
    <mergeCell ref="A101:B101"/>
    <mergeCell ref="C101:D101"/>
    <mergeCell ref="E101:F101"/>
    <mergeCell ref="G101:H101"/>
    <mergeCell ref="A102:B102"/>
    <mergeCell ref="C102:D102"/>
    <mergeCell ref="E102:F102"/>
    <mergeCell ref="G102:H102"/>
    <mergeCell ref="S22:T22"/>
    <mergeCell ref="S23:T23"/>
    <mergeCell ref="S24:T24"/>
    <mergeCell ref="E2:J2"/>
    <mergeCell ref="K2:O2"/>
    <mergeCell ref="S19:T19"/>
    <mergeCell ref="S20:T20"/>
    <mergeCell ref="S21:T21"/>
  </mergeCells>
  <pageMargins left="0.70866141732283472" right="0.70866141732283472" top="0.74803149606299213" bottom="0.55118110236220474" header="0.31496062992125984" footer="0.31496062992125984"/>
  <pageSetup paperSize="9" orientation="landscape" horizont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03"/>
  <sheetViews>
    <sheetView zoomScale="94" zoomScaleNormal="94" workbookViewId="0">
      <selection activeCell="B4" sqref="B4:P33"/>
    </sheetView>
  </sheetViews>
  <sheetFormatPr defaultRowHeight="15" x14ac:dyDescent="0.25"/>
  <cols>
    <col min="2" max="2" width="23.85546875" customWidth="1"/>
    <col min="3" max="3" width="8.7109375" customWidth="1"/>
    <col min="4" max="4" width="12.28515625" style="11" customWidth="1"/>
    <col min="5" max="9" width="4.140625" style="11" customWidth="1"/>
    <col min="10" max="10" width="9.140625" style="11"/>
    <col min="11" max="15" width="5.140625" style="11" customWidth="1"/>
    <col min="16" max="16" width="7.7109375" style="11" bestFit="1" customWidth="1"/>
    <col min="19" max="19" width="6.28515625" customWidth="1"/>
    <col min="20" max="20" width="14.140625" customWidth="1"/>
    <col min="21" max="21" width="9.28515625" customWidth="1"/>
    <col min="22" max="22" width="9.28515625" bestFit="1" customWidth="1"/>
    <col min="23" max="23" width="6.28515625" customWidth="1"/>
    <col min="24" max="24" width="14.28515625" customWidth="1"/>
  </cols>
  <sheetData>
    <row r="1" spans="1:24" ht="15.75" thickBot="1" x14ac:dyDescent="0.3">
      <c r="B1" s="1" t="s">
        <v>17</v>
      </c>
    </row>
    <row r="2" spans="1:24" ht="15.75" thickBot="1" x14ac:dyDescent="0.3">
      <c r="E2" s="155" t="s">
        <v>4</v>
      </c>
      <c r="F2" s="156"/>
      <c r="G2" s="156"/>
      <c r="H2" s="156"/>
      <c r="I2" s="156"/>
      <c r="J2" s="156"/>
      <c r="K2" s="159" t="s">
        <v>13</v>
      </c>
      <c r="L2" s="160"/>
      <c r="M2" s="160"/>
      <c r="N2" s="160"/>
      <c r="O2" s="160"/>
      <c r="P2" s="119"/>
    </row>
    <row r="3" spans="1:24" ht="15.75" thickBot="1" x14ac:dyDescent="0.3">
      <c r="A3" s="65" t="s">
        <v>12</v>
      </c>
      <c r="B3" s="27" t="s">
        <v>1</v>
      </c>
      <c r="C3" s="28" t="s">
        <v>2</v>
      </c>
      <c r="D3" s="29" t="s">
        <v>3</v>
      </c>
      <c r="E3" s="30" t="s">
        <v>21</v>
      </c>
      <c r="F3" s="19" t="s">
        <v>22</v>
      </c>
      <c r="G3" s="19" t="s">
        <v>23</v>
      </c>
      <c r="H3" s="19" t="s">
        <v>24</v>
      </c>
      <c r="I3" s="19" t="s">
        <v>25</v>
      </c>
      <c r="J3" s="19" t="s">
        <v>20</v>
      </c>
      <c r="K3" s="122" t="s">
        <v>69</v>
      </c>
      <c r="L3" s="49" t="s">
        <v>68</v>
      </c>
      <c r="M3" s="49" t="s">
        <v>67</v>
      </c>
      <c r="N3" s="49" t="s">
        <v>66</v>
      </c>
      <c r="O3" s="49" t="s">
        <v>65</v>
      </c>
      <c r="P3" s="123" t="s">
        <v>110</v>
      </c>
      <c r="Q3" s="49" t="s">
        <v>63</v>
      </c>
      <c r="S3" s="7" t="s">
        <v>2</v>
      </c>
      <c r="T3" s="8"/>
    </row>
    <row r="4" spans="1:24" x14ac:dyDescent="0.25">
      <c r="A4" s="15">
        <v>1</v>
      </c>
      <c r="B4" s="17" t="s">
        <v>198</v>
      </c>
      <c r="C4" s="50">
        <v>4</v>
      </c>
      <c r="D4" s="21">
        <v>224</v>
      </c>
      <c r="E4" s="33">
        <v>10</v>
      </c>
      <c r="F4" s="34">
        <v>9</v>
      </c>
      <c r="G4" s="34">
        <v>9</v>
      </c>
      <c r="H4" s="34">
        <v>10</v>
      </c>
      <c r="I4" s="34">
        <v>10</v>
      </c>
      <c r="J4" s="120">
        <f>SUM(ScoresRoosInBloei[[#This Row],[1]:[5]])</f>
        <v>48</v>
      </c>
      <c r="K4" s="21">
        <v>10</v>
      </c>
      <c r="L4" s="22">
        <v>9</v>
      </c>
      <c r="M4" s="22">
        <v>9</v>
      </c>
      <c r="N4" s="22">
        <v>10</v>
      </c>
      <c r="O4" s="23">
        <v>10</v>
      </c>
      <c r="P4" s="20">
        <f>SUM(ScoresRoosInBloei[[#This Row],[21]:[25]])</f>
        <v>48</v>
      </c>
      <c r="Q4" s="12">
        <v>3</v>
      </c>
      <c r="S4" s="35">
        <v>1</v>
      </c>
      <c r="T4" s="4" t="s">
        <v>6</v>
      </c>
    </row>
    <row r="5" spans="1:24" x14ac:dyDescent="0.25">
      <c r="A5" s="15">
        <v>2</v>
      </c>
      <c r="B5" s="17" t="s">
        <v>162</v>
      </c>
      <c r="C5" s="50">
        <v>1</v>
      </c>
      <c r="D5" s="21">
        <v>224</v>
      </c>
      <c r="E5" s="21">
        <v>9</v>
      </c>
      <c r="F5" s="22">
        <v>10</v>
      </c>
      <c r="G5" s="22">
        <v>9</v>
      </c>
      <c r="H5" s="22">
        <v>10</v>
      </c>
      <c r="I5" s="22">
        <v>9</v>
      </c>
      <c r="J5" s="20">
        <f>SUM(ScoresRoosInBloei[[#This Row],[1]:[5]])</f>
        <v>47</v>
      </c>
      <c r="K5" s="21">
        <v>10</v>
      </c>
      <c r="L5" s="22">
        <v>8</v>
      </c>
      <c r="M5" s="22">
        <v>9</v>
      </c>
      <c r="N5" s="22">
        <v>9</v>
      </c>
      <c r="O5" s="23">
        <v>7</v>
      </c>
      <c r="P5" s="20">
        <f>SUM(ScoresRoosInBloei[[#This Row],[21]:[25]])</f>
        <v>43</v>
      </c>
      <c r="Q5" s="12">
        <v>3</v>
      </c>
      <c r="S5" s="36">
        <v>2</v>
      </c>
      <c r="T5" s="4" t="s">
        <v>7</v>
      </c>
    </row>
    <row r="6" spans="1:24" x14ac:dyDescent="0.25">
      <c r="A6" s="15">
        <v>3</v>
      </c>
      <c r="B6" s="17" t="s">
        <v>201</v>
      </c>
      <c r="C6" s="50">
        <v>4</v>
      </c>
      <c r="D6" s="21">
        <v>223</v>
      </c>
      <c r="E6" s="21">
        <v>10</v>
      </c>
      <c r="F6" s="22">
        <v>10</v>
      </c>
      <c r="G6" s="22">
        <v>6</v>
      </c>
      <c r="H6" s="22">
        <v>10</v>
      </c>
      <c r="I6" s="22">
        <v>10</v>
      </c>
      <c r="J6" s="20">
        <f>SUM(ScoresRoosInBloei[[#This Row],[1]:[5]])</f>
        <v>46</v>
      </c>
      <c r="K6" s="21">
        <v>10</v>
      </c>
      <c r="L6" s="22">
        <v>7</v>
      </c>
      <c r="M6" s="22">
        <v>7</v>
      </c>
      <c r="N6" s="22">
        <v>9</v>
      </c>
      <c r="O6" s="23">
        <v>9</v>
      </c>
      <c r="P6" s="20">
        <f>SUM(ScoresRoosInBloei[[#This Row],[21]:[25]])</f>
        <v>42</v>
      </c>
      <c r="Q6" s="12">
        <v>3</v>
      </c>
      <c r="S6" s="36">
        <v>3</v>
      </c>
      <c r="T6" s="4" t="s">
        <v>8</v>
      </c>
      <c r="U6" s="53"/>
      <c r="V6" s="114" t="s">
        <v>103</v>
      </c>
      <c r="W6" s="114" t="s">
        <v>104</v>
      </c>
    </row>
    <row r="7" spans="1:24" x14ac:dyDescent="0.25">
      <c r="A7" s="15">
        <v>4</v>
      </c>
      <c r="B7" s="17" t="s">
        <v>140</v>
      </c>
      <c r="C7" s="50">
        <v>1</v>
      </c>
      <c r="D7" s="21">
        <v>211</v>
      </c>
      <c r="E7" s="21">
        <v>8</v>
      </c>
      <c r="F7" s="22">
        <v>9</v>
      </c>
      <c r="G7" s="22">
        <v>10</v>
      </c>
      <c r="H7" s="22">
        <v>9</v>
      </c>
      <c r="I7" s="22">
        <v>9</v>
      </c>
      <c r="J7" s="20">
        <f>SUM(ScoresRoosInBloei[[#This Row],[1]:[5]])</f>
        <v>45</v>
      </c>
      <c r="K7" s="21">
        <v>9</v>
      </c>
      <c r="L7" s="22">
        <v>8</v>
      </c>
      <c r="M7" s="22">
        <v>10</v>
      </c>
      <c r="N7" s="22">
        <v>7</v>
      </c>
      <c r="O7" s="23">
        <v>10</v>
      </c>
      <c r="P7" s="20">
        <f>SUM(ScoresRoosInBloei[[#This Row],[21]:[25]])</f>
        <v>44</v>
      </c>
      <c r="Q7" s="12">
        <v>3</v>
      </c>
      <c r="S7" s="36">
        <v>4</v>
      </c>
      <c r="T7" s="4" t="s">
        <v>9</v>
      </c>
      <c r="U7" s="113" t="s">
        <v>106</v>
      </c>
      <c r="V7" s="114">
        <f>E101</f>
        <v>2000</v>
      </c>
      <c r="W7" s="114">
        <f>G101</f>
        <v>2002</v>
      </c>
    </row>
    <row r="8" spans="1:24" ht="15.75" thickBot="1" x14ac:dyDescent="0.3">
      <c r="A8" s="15">
        <v>5</v>
      </c>
      <c r="B8" s="17" t="s">
        <v>200</v>
      </c>
      <c r="C8" s="50">
        <v>1</v>
      </c>
      <c r="D8" s="21">
        <v>209</v>
      </c>
      <c r="E8" s="21">
        <v>9</v>
      </c>
      <c r="F8" s="22">
        <v>10</v>
      </c>
      <c r="G8" s="22">
        <v>10</v>
      </c>
      <c r="H8" s="22">
        <v>10</v>
      </c>
      <c r="I8" s="22">
        <v>10</v>
      </c>
      <c r="J8" s="20">
        <f>SUM(ScoresRoosInBloei[[#This Row],[1]:[5]])</f>
        <v>49</v>
      </c>
      <c r="K8" s="21">
        <v>6</v>
      </c>
      <c r="L8" s="22">
        <v>7</v>
      </c>
      <c r="M8" s="22">
        <v>6</v>
      </c>
      <c r="N8" s="22">
        <v>10</v>
      </c>
      <c r="O8" s="23">
        <v>8</v>
      </c>
      <c r="P8" s="20">
        <f>SUM(ScoresRoosInBloei[[#This Row],[21]:[25]])</f>
        <v>37</v>
      </c>
      <c r="Q8" s="12">
        <v>3</v>
      </c>
      <c r="S8" s="36">
        <v>5</v>
      </c>
      <c r="T8" s="4" t="s">
        <v>10</v>
      </c>
      <c r="U8" s="113" t="s">
        <v>107</v>
      </c>
      <c r="V8" s="114">
        <f>E102</f>
        <v>2003</v>
      </c>
      <c r="W8" s="114">
        <f>G102</f>
        <v>2005</v>
      </c>
    </row>
    <row r="9" spans="1:24" x14ac:dyDescent="0.25">
      <c r="A9" s="15">
        <v>6</v>
      </c>
      <c r="B9" s="17" t="s">
        <v>199</v>
      </c>
      <c r="C9" s="50">
        <v>1</v>
      </c>
      <c r="D9" s="21">
        <v>207</v>
      </c>
      <c r="E9" s="21">
        <v>9</v>
      </c>
      <c r="F9" s="22">
        <v>10</v>
      </c>
      <c r="G9" s="22">
        <v>7</v>
      </c>
      <c r="H9" s="22">
        <v>10</v>
      </c>
      <c r="I9" s="22">
        <v>9</v>
      </c>
      <c r="J9" s="20">
        <f>SUM(ScoresRoosInBloei[[#This Row],[1]:[5]])</f>
        <v>45</v>
      </c>
      <c r="K9" s="21">
        <v>9</v>
      </c>
      <c r="L9" s="22">
        <v>8</v>
      </c>
      <c r="M9" s="22">
        <v>7</v>
      </c>
      <c r="N9" s="22">
        <v>10</v>
      </c>
      <c r="O9" s="23">
        <v>9</v>
      </c>
      <c r="P9" s="20">
        <f>SUM(ScoresRoosInBloei[[#This Row],[21]:[25]])</f>
        <v>43</v>
      </c>
      <c r="Q9" s="12">
        <v>3</v>
      </c>
      <c r="S9" s="62"/>
      <c r="T9" s="63"/>
    </row>
    <row r="10" spans="1:24" ht="15.75" thickBot="1" x14ac:dyDescent="0.3">
      <c r="A10" s="15">
        <v>7</v>
      </c>
      <c r="B10" s="17" t="s">
        <v>139</v>
      </c>
      <c r="C10" s="50">
        <v>3</v>
      </c>
      <c r="D10" s="21">
        <v>202</v>
      </c>
      <c r="E10" s="21">
        <v>9</v>
      </c>
      <c r="F10" s="22">
        <v>9</v>
      </c>
      <c r="G10" s="22">
        <v>7</v>
      </c>
      <c r="H10" s="22">
        <v>10</v>
      </c>
      <c r="I10" s="22">
        <v>10</v>
      </c>
      <c r="J10" s="20">
        <f>SUM(ScoresRoosInBloei[[#This Row],[1]:[5]])</f>
        <v>45</v>
      </c>
      <c r="K10" s="21">
        <v>9</v>
      </c>
      <c r="L10" s="22">
        <v>9</v>
      </c>
      <c r="M10" s="22">
        <v>7</v>
      </c>
      <c r="N10" s="18">
        <v>9</v>
      </c>
      <c r="O10" s="23">
        <v>9</v>
      </c>
      <c r="P10" s="20">
        <f>SUM(ScoresRoosInBloei[[#This Row],[21]:[25]])</f>
        <v>43</v>
      </c>
      <c r="Q10" s="12">
        <v>3</v>
      </c>
    </row>
    <row r="11" spans="1:24" ht="15.75" thickBot="1" x14ac:dyDescent="0.3">
      <c r="A11" s="15">
        <v>8</v>
      </c>
      <c r="B11" s="17" t="s">
        <v>161</v>
      </c>
      <c r="C11" s="50">
        <v>1</v>
      </c>
      <c r="D11" s="21">
        <v>193</v>
      </c>
      <c r="E11" s="21">
        <v>7</v>
      </c>
      <c r="F11" s="22">
        <v>7</v>
      </c>
      <c r="G11" s="22">
        <v>9</v>
      </c>
      <c r="H11" s="22">
        <v>10</v>
      </c>
      <c r="I11" s="22">
        <v>8</v>
      </c>
      <c r="J11" s="20">
        <f>SUM(ScoresRoosInBloei[[#This Row],[1]:[5]])</f>
        <v>41</v>
      </c>
      <c r="K11" s="21">
        <v>7</v>
      </c>
      <c r="L11" s="22">
        <v>7</v>
      </c>
      <c r="M11" s="22">
        <v>9</v>
      </c>
      <c r="N11" s="22">
        <v>10</v>
      </c>
      <c r="O11" s="23">
        <v>8</v>
      </c>
      <c r="P11" s="20">
        <f>SUM(ScoresRoosInBloei[[#This Row],[21]:[25]])</f>
        <v>41</v>
      </c>
      <c r="Q11" s="12">
        <v>3</v>
      </c>
      <c r="S11" s="7" t="s">
        <v>5</v>
      </c>
      <c r="T11" s="10"/>
      <c r="U11" s="10"/>
      <c r="V11" s="10"/>
      <c r="W11" s="10"/>
      <c r="X11" s="8"/>
    </row>
    <row r="12" spans="1:24" x14ac:dyDescent="0.25">
      <c r="A12" s="15">
        <v>9</v>
      </c>
      <c r="B12" s="17" t="s">
        <v>196</v>
      </c>
      <c r="C12" s="50">
        <v>3</v>
      </c>
      <c r="D12" s="21">
        <v>189</v>
      </c>
      <c r="E12" s="21">
        <v>10</v>
      </c>
      <c r="F12" s="22">
        <v>8</v>
      </c>
      <c r="G12" s="22">
        <v>7</v>
      </c>
      <c r="H12" s="22">
        <v>9</v>
      </c>
      <c r="I12" s="22">
        <v>7</v>
      </c>
      <c r="J12" s="20">
        <f>SUM(ScoresRoosInBloei[[#This Row],[1]:[5]])</f>
        <v>41</v>
      </c>
      <c r="K12" s="21">
        <v>6</v>
      </c>
      <c r="L12" s="22">
        <v>8</v>
      </c>
      <c r="M12" s="22">
        <v>7</v>
      </c>
      <c r="N12" s="22">
        <v>9</v>
      </c>
      <c r="O12" s="23">
        <v>9</v>
      </c>
      <c r="P12" s="20">
        <f>SUM(ScoresRoosInBloei[[#This Row],[21]:[25]])</f>
        <v>39</v>
      </c>
      <c r="Q12" s="12">
        <v>3</v>
      </c>
      <c r="S12" s="3" t="s">
        <v>14</v>
      </c>
      <c r="T12" s="2"/>
      <c r="U12" s="2"/>
      <c r="V12" s="2"/>
      <c r="W12" s="2"/>
      <c r="X12" s="4"/>
    </row>
    <row r="13" spans="1:24" ht="15.75" thickBot="1" x14ac:dyDescent="0.3">
      <c r="A13" s="15">
        <v>10</v>
      </c>
      <c r="B13" s="17" t="s">
        <v>195</v>
      </c>
      <c r="C13" s="50">
        <v>1</v>
      </c>
      <c r="D13" s="21">
        <v>187</v>
      </c>
      <c r="E13" s="21">
        <v>9</v>
      </c>
      <c r="F13" s="22">
        <v>10</v>
      </c>
      <c r="G13" s="22">
        <v>6</v>
      </c>
      <c r="H13" s="22">
        <v>7</v>
      </c>
      <c r="I13" s="22">
        <v>8</v>
      </c>
      <c r="J13" s="20">
        <f>SUM(ScoresRoosInBloei[[#This Row],[1]:[5]])</f>
        <v>40</v>
      </c>
      <c r="K13" s="21">
        <v>7</v>
      </c>
      <c r="L13" s="22">
        <v>7</v>
      </c>
      <c r="M13" s="22">
        <v>10</v>
      </c>
      <c r="N13" s="22">
        <v>9</v>
      </c>
      <c r="O13" s="23">
        <v>5</v>
      </c>
      <c r="P13" s="20">
        <f>SUM(ScoresRoosInBloei[[#This Row],[21]:[25]])</f>
        <v>38</v>
      </c>
      <c r="Q13" s="12">
        <v>3</v>
      </c>
      <c r="S13" s="5" t="s">
        <v>15</v>
      </c>
      <c r="T13" s="9"/>
      <c r="U13" s="9"/>
      <c r="V13" s="9"/>
      <c r="W13" s="9"/>
      <c r="X13" s="6"/>
    </row>
    <row r="14" spans="1:24" ht="15.75" thickBot="1" x14ac:dyDescent="0.3">
      <c r="A14" s="15">
        <v>11</v>
      </c>
      <c r="B14" s="17" t="s">
        <v>197</v>
      </c>
      <c r="C14" s="50">
        <v>1</v>
      </c>
      <c r="D14" s="21">
        <v>185</v>
      </c>
      <c r="E14" s="21">
        <v>8</v>
      </c>
      <c r="F14" s="22">
        <v>7</v>
      </c>
      <c r="G14" s="22">
        <v>10</v>
      </c>
      <c r="H14" s="22">
        <v>9</v>
      </c>
      <c r="I14" s="22">
        <v>8</v>
      </c>
      <c r="J14" s="20">
        <f>SUM(ScoresRoosInBloei[[#This Row],[1]:[5]])</f>
        <v>42</v>
      </c>
      <c r="K14" s="21">
        <v>8</v>
      </c>
      <c r="L14" s="22">
        <v>8</v>
      </c>
      <c r="M14" s="22">
        <v>7</v>
      </c>
      <c r="N14" s="22">
        <v>9</v>
      </c>
      <c r="O14" s="23">
        <v>8</v>
      </c>
      <c r="P14" s="20">
        <f>SUM(ScoresRoosInBloei[[#This Row],[21]:[25]])</f>
        <v>40</v>
      </c>
      <c r="Q14" s="12">
        <v>3</v>
      </c>
    </row>
    <row r="15" spans="1:24" ht="15.75" thickBot="1" x14ac:dyDescent="0.3">
      <c r="A15" s="15">
        <v>12</v>
      </c>
      <c r="B15" s="17" t="s">
        <v>151</v>
      </c>
      <c r="C15" s="50">
        <v>1</v>
      </c>
      <c r="D15" s="21">
        <v>177</v>
      </c>
      <c r="E15" s="21">
        <v>10</v>
      </c>
      <c r="F15" s="22">
        <v>6</v>
      </c>
      <c r="G15" s="22">
        <v>9</v>
      </c>
      <c r="H15" s="22">
        <v>9</v>
      </c>
      <c r="I15" s="22">
        <v>9</v>
      </c>
      <c r="J15" s="20">
        <f>SUM(ScoresRoosInBloei[[#This Row],[1]:[5]])</f>
        <v>43</v>
      </c>
      <c r="K15" s="21">
        <v>3</v>
      </c>
      <c r="L15" s="22">
        <v>5</v>
      </c>
      <c r="M15" s="22">
        <v>7</v>
      </c>
      <c r="N15" s="22">
        <v>8</v>
      </c>
      <c r="O15" s="23">
        <v>10</v>
      </c>
      <c r="P15" s="20">
        <f>SUM(ScoresRoosInBloei[[#This Row],[21]:[25]])</f>
        <v>33</v>
      </c>
      <c r="Q15" s="12">
        <v>3</v>
      </c>
      <c r="S15" s="7" t="s">
        <v>27</v>
      </c>
      <c r="T15" s="10"/>
      <c r="U15" s="10"/>
      <c r="V15" s="10"/>
      <c r="W15" s="10"/>
      <c r="X15" s="8"/>
    </row>
    <row r="16" spans="1:24" x14ac:dyDescent="0.25">
      <c r="A16" s="15">
        <v>13</v>
      </c>
      <c r="B16" s="17" t="s">
        <v>141</v>
      </c>
      <c r="C16" s="50">
        <v>1</v>
      </c>
      <c r="D16" s="21">
        <v>146</v>
      </c>
      <c r="E16" s="21">
        <v>8</v>
      </c>
      <c r="F16" s="22">
        <v>8</v>
      </c>
      <c r="G16" s="22">
        <v>6</v>
      </c>
      <c r="H16" s="22">
        <v>9</v>
      </c>
      <c r="I16" s="22">
        <v>7</v>
      </c>
      <c r="J16" s="20">
        <f>SUM(ScoresRoosInBloei[[#This Row],[1]:[5]])</f>
        <v>38</v>
      </c>
      <c r="K16" s="21">
        <v>8</v>
      </c>
      <c r="L16" s="22">
        <v>8</v>
      </c>
      <c r="M16" s="22">
        <v>6</v>
      </c>
      <c r="N16" s="22">
        <v>9</v>
      </c>
      <c r="O16" s="23">
        <v>7</v>
      </c>
      <c r="P16" s="20">
        <f>SUM(ScoresRoosInBloei[[#This Row],[21]:[25]])</f>
        <v>38</v>
      </c>
      <c r="Q16" s="12">
        <v>3</v>
      </c>
      <c r="S16" s="3" t="s">
        <v>28</v>
      </c>
      <c r="T16" s="2"/>
      <c r="U16" s="2"/>
      <c r="V16" s="2"/>
      <c r="W16" s="2"/>
      <c r="X16" s="4"/>
    </row>
    <row r="17" spans="1:24" ht="15.75" thickBot="1" x14ac:dyDescent="0.3">
      <c r="A17" s="15">
        <v>14</v>
      </c>
      <c r="B17" s="17"/>
      <c r="C17" s="50"/>
      <c r="D17" s="21"/>
      <c r="E17" s="21"/>
      <c r="F17" s="22"/>
      <c r="G17" s="22"/>
      <c r="H17" s="22"/>
      <c r="I17" s="22"/>
      <c r="J17" s="20">
        <f>SUM(ScoresRoosInBloei[[#This Row],[1]:[5]])</f>
        <v>0</v>
      </c>
      <c r="K17" s="21"/>
      <c r="L17" s="22"/>
      <c r="M17" s="22"/>
      <c r="N17" s="18"/>
      <c r="O17" s="23"/>
      <c r="P17" s="20">
        <f>SUM(ScoresRoosInBloei[[#This Row],[21]:[25]])</f>
        <v>0</v>
      </c>
      <c r="Q17" s="12">
        <v>3</v>
      </c>
      <c r="S17" s="5" t="s">
        <v>29</v>
      </c>
      <c r="T17" s="9"/>
      <c r="U17" s="9"/>
      <c r="V17" s="9"/>
      <c r="W17" s="9"/>
      <c r="X17" s="6"/>
    </row>
    <row r="18" spans="1:24" x14ac:dyDescent="0.25">
      <c r="A18" s="15">
        <v>15</v>
      </c>
      <c r="B18" s="17"/>
      <c r="C18" s="50"/>
      <c r="D18" s="21"/>
      <c r="E18" s="21"/>
      <c r="F18" s="22"/>
      <c r="G18" s="22"/>
      <c r="H18" s="22"/>
      <c r="I18" s="22"/>
      <c r="J18" s="20">
        <f>SUM(ScoresRoosInBloei[[#This Row],[1]:[5]])</f>
        <v>0</v>
      </c>
      <c r="K18" s="21"/>
      <c r="L18" s="22"/>
      <c r="M18" s="22"/>
      <c r="N18" s="22"/>
      <c r="O18" s="23"/>
      <c r="P18" s="20">
        <f>SUM(ScoresRoosInBloei[[#This Row],[21]:[25]])</f>
        <v>0</v>
      </c>
      <c r="Q18" s="12">
        <v>3</v>
      </c>
    </row>
    <row r="19" spans="1:24" x14ac:dyDescent="0.25">
      <c r="A19" s="15">
        <v>16</v>
      </c>
      <c r="B19" s="17"/>
      <c r="C19" s="50"/>
      <c r="D19" s="21"/>
      <c r="E19" s="21"/>
      <c r="F19" s="22"/>
      <c r="G19" s="22"/>
      <c r="H19" s="22"/>
      <c r="I19" s="22"/>
      <c r="J19" s="20">
        <f>SUM(ScoresRoosInBloei[[#This Row],[1]:[5]])</f>
        <v>0</v>
      </c>
      <c r="K19" s="21"/>
      <c r="L19" s="22"/>
      <c r="M19" s="22"/>
      <c r="N19" s="22"/>
      <c r="O19" s="23"/>
      <c r="P19" s="20">
        <f>SUM(ScoresRoosInBloei[[#This Row],[21]:[25]])</f>
        <v>0</v>
      </c>
      <c r="Q19" s="12">
        <v>3</v>
      </c>
      <c r="S19" s="158" t="s">
        <v>36</v>
      </c>
      <c r="T19" s="158"/>
      <c r="U19" s="39" t="s">
        <v>3</v>
      </c>
      <c r="V19" s="39" t="s">
        <v>113</v>
      </c>
    </row>
    <row r="20" spans="1:24" x14ac:dyDescent="0.25">
      <c r="A20" s="15">
        <v>17</v>
      </c>
      <c r="B20" s="17"/>
      <c r="C20" s="50"/>
      <c r="D20" s="21"/>
      <c r="E20" s="21"/>
      <c r="F20" s="22"/>
      <c r="G20" s="22"/>
      <c r="H20" s="22"/>
      <c r="I20" s="22"/>
      <c r="J20" s="20">
        <f>SUM(ScoresRoosInBloei[[#This Row],[1]:[5]])</f>
        <v>0</v>
      </c>
      <c r="K20" s="21"/>
      <c r="L20" s="22"/>
      <c r="M20" s="22"/>
      <c r="N20" s="22"/>
      <c r="O20" s="23"/>
      <c r="P20" s="20">
        <f>SUM(ScoresRoosInBloei[[#This Row],[21]:[25]])</f>
        <v>0</v>
      </c>
      <c r="Q20" s="12">
        <v>3</v>
      </c>
      <c r="S20" s="157" t="str">
        <f>CONCATENATE($B$1," 1")</f>
        <v>Roos in Bloei 1</v>
      </c>
      <c r="T20" s="157"/>
      <c r="U20" s="38">
        <f>SUM(D4:D9)</f>
        <v>1298</v>
      </c>
      <c r="V20" s="38">
        <f>6 - COUNTBLANK(D4:D9)</f>
        <v>6</v>
      </c>
    </row>
    <row r="21" spans="1:24" x14ac:dyDescent="0.25">
      <c r="A21" s="15">
        <v>18</v>
      </c>
      <c r="B21" s="17"/>
      <c r="C21" s="50"/>
      <c r="D21" s="21"/>
      <c r="E21" s="21"/>
      <c r="F21" s="22"/>
      <c r="G21" s="22"/>
      <c r="H21" s="22"/>
      <c r="I21" s="22"/>
      <c r="J21" s="20">
        <f>SUM(ScoresRoosInBloei[[#This Row],[1]:[5]])</f>
        <v>0</v>
      </c>
      <c r="K21" s="21"/>
      <c r="L21" s="22"/>
      <c r="M21" s="22"/>
      <c r="N21" s="18"/>
      <c r="O21" s="23"/>
      <c r="P21" s="20">
        <f>SUM(ScoresRoosInBloei[[#This Row],[21]:[25]])</f>
        <v>0</v>
      </c>
      <c r="Q21" s="12">
        <v>3</v>
      </c>
      <c r="S21" s="157" t="str">
        <f>CONCATENATE($B$1," 2")</f>
        <v>Roos in Bloei 2</v>
      </c>
      <c r="T21" s="157"/>
      <c r="U21" s="38">
        <f>SUM(D10:D15)</f>
        <v>1133</v>
      </c>
      <c r="V21" s="38">
        <f>6 - COUNTBLANK(D10:D15)</f>
        <v>6</v>
      </c>
    </row>
    <row r="22" spans="1:24" x14ac:dyDescent="0.25">
      <c r="A22" s="15">
        <v>19</v>
      </c>
      <c r="B22" s="17"/>
      <c r="C22" s="50"/>
      <c r="D22" s="21"/>
      <c r="E22" s="21"/>
      <c r="F22" s="22"/>
      <c r="G22" s="22"/>
      <c r="H22" s="22"/>
      <c r="I22" s="22"/>
      <c r="J22" s="20">
        <f>SUM(ScoresRoosInBloei[[#This Row],[1]:[5]])</f>
        <v>0</v>
      </c>
      <c r="K22" s="21"/>
      <c r="L22" s="22"/>
      <c r="M22" s="22"/>
      <c r="N22" s="22"/>
      <c r="O22" s="23"/>
      <c r="P22" s="20">
        <f>SUM(ScoresRoosInBloei[[#This Row],[21]:[25]])</f>
        <v>0</v>
      </c>
      <c r="Q22" s="12">
        <v>3</v>
      </c>
      <c r="S22" s="157" t="str">
        <f>CONCATENATE($B$1," 3")</f>
        <v>Roos in Bloei 3</v>
      </c>
      <c r="T22" s="157"/>
      <c r="U22" s="38">
        <f>SUM(D16:D21)</f>
        <v>146</v>
      </c>
      <c r="V22" s="38">
        <f>6 - COUNTBLANK(D16:D21)</f>
        <v>1</v>
      </c>
    </row>
    <row r="23" spans="1:24" x14ac:dyDescent="0.25">
      <c r="A23" s="15">
        <v>20</v>
      </c>
      <c r="B23" s="17"/>
      <c r="C23" s="50"/>
      <c r="D23" s="21"/>
      <c r="E23" s="21"/>
      <c r="F23" s="22"/>
      <c r="G23" s="22"/>
      <c r="H23" s="22"/>
      <c r="I23" s="22"/>
      <c r="J23" s="20">
        <f>SUM(ScoresRoosInBloei[[#This Row],[1]:[5]])</f>
        <v>0</v>
      </c>
      <c r="K23" s="21"/>
      <c r="L23" s="22"/>
      <c r="M23" s="22"/>
      <c r="N23" s="22"/>
      <c r="O23" s="23"/>
      <c r="P23" s="20">
        <f>SUM(ScoresRoosInBloei[[#This Row],[21]:[25]])</f>
        <v>0</v>
      </c>
      <c r="Q23" s="12">
        <v>3</v>
      </c>
      <c r="S23" s="157" t="str">
        <f>CONCATENATE($B$1," 4")</f>
        <v>Roos in Bloei 4</v>
      </c>
      <c r="T23" s="157"/>
      <c r="U23" s="38">
        <f>SUM(D22:D27)</f>
        <v>0</v>
      </c>
      <c r="V23" s="38">
        <f>6 - COUNTBLANK(D22:D27)</f>
        <v>0</v>
      </c>
    </row>
    <row r="24" spans="1:24" x14ac:dyDescent="0.25">
      <c r="A24" s="15">
        <v>21</v>
      </c>
      <c r="B24" s="17"/>
      <c r="C24" s="50"/>
      <c r="D24" s="21"/>
      <c r="E24" s="21"/>
      <c r="F24" s="22"/>
      <c r="G24" s="22"/>
      <c r="H24" s="22"/>
      <c r="I24" s="22"/>
      <c r="J24" s="20">
        <f>SUM(ScoresRoosInBloei[[#This Row],[1]:[5]])</f>
        <v>0</v>
      </c>
      <c r="K24" s="21"/>
      <c r="L24" s="22"/>
      <c r="M24" s="22"/>
      <c r="N24" s="22"/>
      <c r="O24" s="23"/>
      <c r="P24" s="20">
        <f>SUM(ScoresRoosInBloei[[#This Row],[21]:[25]])</f>
        <v>0</v>
      </c>
      <c r="Q24" s="12">
        <v>3</v>
      </c>
      <c r="S24" s="157" t="str">
        <f>CONCATENATE($B$1," 5")</f>
        <v>Roos in Bloei 5</v>
      </c>
      <c r="T24" s="157"/>
      <c r="U24" s="38">
        <f>SUM(D28:D33)</f>
        <v>0</v>
      </c>
      <c r="V24" s="38">
        <f>6 - COUNTBLANK(D28:D33)</f>
        <v>0</v>
      </c>
    </row>
    <row r="25" spans="1:24" x14ac:dyDescent="0.25">
      <c r="A25" s="15">
        <v>22</v>
      </c>
      <c r="B25" s="17"/>
      <c r="C25" s="50"/>
      <c r="D25" s="21"/>
      <c r="E25" s="21"/>
      <c r="F25" s="22"/>
      <c r="G25" s="22"/>
      <c r="H25" s="22"/>
      <c r="I25" s="22"/>
      <c r="J25" s="20">
        <f>SUM(ScoresRoosInBloei[[#This Row],[1]:[5]])</f>
        <v>0</v>
      </c>
      <c r="K25" s="21"/>
      <c r="L25" s="22"/>
      <c r="M25" s="22"/>
      <c r="N25" s="22"/>
      <c r="O25" s="23"/>
      <c r="P25" s="20">
        <f>SUM(ScoresRoosInBloei[[#This Row],[21]:[25]])</f>
        <v>0</v>
      </c>
      <c r="Q25" s="12">
        <v>3</v>
      </c>
    </row>
    <row r="26" spans="1:24" x14ac:dyDescent="0.25">
      <c r="A26" s="15">
        <v>23</v>
      </c>
      <c r="B26" s="17"/>
      <c r="C26" s="50"/>
      <c r="D26" s="21"/>
      <c r="E26" s="21"/>
      <c r="F26" s="22"/>
      <c r="G26" s="22"/>
      <c r="H26" s="22"/>
      <c r="I26" s="22"/>
      <c r="J26" s="20">
        <f>SUM(ScoresRoosInBloei[[#This Row],[1]:[5]])</f>
        <v>0</v>
      </c>
      <c r="K26" s="21"/>
      <c r="L26" s="22"/>
      <c r="M26" s="22"/>
      <c r="N26" s="22"/>
      <c r="O26" s="23"/>
      <c r="P26" s="20">
        <f>SUM(ScoresRoosInBloei[[#This Row],[21]:[25]])</f>
        <v>0</v>
      </c>
      <c r="Q26" s="12">
        <v>3</v>
      </c>
    </row>
    <row r="27" spans="1:24" x14ac:dyDescent="0.25">
      <c r="A27" s="15">
        <v>24</v>
      </c>
      <c r="B27" s="17"/>
      <c r="C27" s="50"/>
      <c r="D27" s="21"/>
      <c r="E27" s="21"/>
      <c r="F27" s="22"/>
      <c r="G27" s="22"/>
      <c r="H27" s="22"/>
      <c r="I27" s="22"/>
      <c r="J27" s="20">
        <f>SUM(ScoresRoosInBloei[[#This Row],[1]:[5]])</f>
        <v>0</v>
      </c>
      <c r="K27" s="21"/>
      <c r="L27" s="22"/>
      <c r="M27" s="22"/>
      <c r="N27" s="22"/>
      <c r="O27" s="23"/>
      <c r="P27" s="20">
        <f>SUM(ScoresRoosInBloei[[#This Row],[21]:[25]])</f>
        <v>0</v>
      </c>
      <c r="Q27" s="12">
        <v>3</v>
      </c>
    </row>
    <row r="28" spans="1:24" x14ac:dyDescent="0.25">
      <c r="A28" s="15">
        <v>25</v>
      </c>
      <c r="B28" s="17"/>
      <c r="C28" s="50"/>
      <c r="D28" s="21"/>
      <c r="E28" s="21"/>
      <c r="F28" s="22"/>
      <c r="G28" s="22"/>
      <c r="H28" s="22"/>
      <c r="I28" s="22"/>
      <c r="J28" s="20">
        <f>SUM(ScoresRoosInBloei[[#This Row],[1]:[5]])</f>
        <v>0</v>
      </c>
      <c r="K28" s="21"/>
      <c r="L28" s="22"/>
      <c r="M28" s="22"/>
      <c r="N28" s="22"/>
      <c r="O28" s="23"/>
      <c r="P28" s="20">
        <f>SUM(ScoresRoosInBloei[[#This Row],[21]:[25]])</f>
        <v>0</v>
      </c>
      <c r="Q28" s="12">
        <v>3</v>
      </c>
    </row>
    <row r="29" spans="1:24" x14ac:dyDescent="0.25">
      <c r="A29" s="15">
        <v>26</v>
      </c>
      <c r="B29" s="17"/>
      <c r="C29" s="50"/>
      <c r="D29" s="21"/>
      <c r="E29" s="21"/>
      <c r="F29" s="22"/>
      <c r="G29" s="22"/>
      <c r="H29" s="22"/>
      <c r="I29" s="22"/>
      <c r="J29" s="20">
        <f>SUM(ScoresRoosInBloei[[#This Row],[1]:[5]])</f>
        <v>0</v>
      </c>
      <c r="K29" s="21"/>
      <c r="L29" s="22"/>
      <c r="M29" s="22"/>
      <c r="N29" s="22"/>
      <c r="O29" s="23"/>
      <c r="P29" s="20">
        <f>SUM(ScoresRoosInBloei[[#This Row],[21]:[25]])</f>
        <v>0</v>
      </c>
      <c r="Q29" s="12">
        <v>3</v>
      </c>
    </row>
    <row r="30" spans="1:24" x14ac:dyDescent="0.25">
      <c r="A30" s="15">
        <v>27</v>
      </c>
      <c r="B30" s="17"/>
      <c r="C30" s="50"/>
      <c r="D30" s="21"/>
      <c r="E30" s="21"/>
      <c r="F30" s="22"/>
      <c r="G30" s="22"/>
      <c r="H30" s="22"/>
      <c r="I30" s="22"/>
      <c r="J30" s="20">
        <f>SUM(ScoresRoosInBloei[[#This Row],[1]:[5]])</f>
        <v>0</v>
      </c>
      <c r="K30" s="21"/>
      <c r="L30" s="22"/>
      <c r="M30" s="22"/>
      <c r="N30" s="22"/>
      <c r="O30" s="23"/>
      <c r="P30" s="20">
        <f>SUM(ScoresRoosInBloei[[#This Row],[21]:[25]])</f>
        <v>0</v>
      </c>
      <c r="Q30" s="12">
        <v>3</v>
      </c>
    </row>
    <row r="31" spans="1:24" x14ac:dyDescent="0.25">
      <c r="A31" s="15">
        <v>28</v>
      </c>
      <c r="B31" s="17"/>
      <c r="C31" s="50"/>
      <c r="D31" s="21"/>
      <c r="E31" s="21"/>
      <c r="F31" s="22"/>
      <c r="G31" s="22"/>
      <c r="H31" s="22"/>
      <c r="I31" s="22"/>
      <c r="J31" s="20">
        <f>SUM(ScoresRoosInBloei[[#This Row],[1]:[5]])</f>
        <v>0</v>
      </c>
      <c r="K31" s="21"/>
      <c r="L31" s="22"/>
      <c r="M31" s="22"/>
      <c r="N31" s="22"/>
      <c r="O31" s="23"/>
      <c r="P31" s="20">
        <f>SUM(ScoresRoosInBloei[[#This Row],[21]:[25]])</f>
        <v>0</v>
      </c>
      <c r="Q31" s="12">
        <v>3</v>
      </c>
    </row>
    <row r="32" spans="1:24" x14ac:dyDescent="0.25">
      <c r="A32" s="15">
        <v>29</v>
      </c>
      <c r="B32" s="17"/>
      <c r="C32" s="50"/>
      <c r="D32" s="21"/>
      <c r="E32" s="21"/>
      <c r="F32" s="22"/>
      <c r="G32" s="22"/>
      <c r="H32" s="22"/>
      <c r="I32" s="22"/>
      <c r="J32" s="20">
        <f>SUM(ScoresRoosInBloei[[#This Row],[1]:[5]])</f>
        <v>0</v>
      </c>
      <c r="K32" s="21"/>
      <c r="L32" s="22"/>
      <c r="M32" s="22"/>
      <c r="N32" s="22"/>
      <c r="O32" s="23"/>
      <c r="P32" s="20">
        <f>SUM(ScoresRoosInBloei[[#This Row],[21]:[25]])</f>
        <v>0</v>
      </c>
      <c r="Q32" s="12">
        <v>3</v>
      </c>
    </row>
    <row r="33" spans="1:17" ht="15.75" thickBot="1" x14ac:dyDescent="0.3">
      <c r="A33" s="16">
        <v>30</v>
      </c>
      <c r="B33" s="17"/>
      <c r="C33" s="50"/>
      <c r="D33" s="21"/>
      <c r="E33" s="24"/>
      <c r="F33" s="25"/>
      <c r="G33" s="25"/>
      <c r="H33" s="25"/>
      <c r="I33" s="25"/>
      <c r="J33" s="121">
        <f>SUM(ScoresRoosInBloei[[#This Row],[1]:[5]])</f>
        <v>0</v>
      </c>
      <c r="K33" s="24"/>
      <c r="L33" s="25"/>
      <c r="M33" s="25"/>
      <c r="N33" s="25"/>
      <c r="O33" s="26"/>
      <c r="P33" s="121">
        <f>SUM(ScoresRoosInBloei[[#This Row],[21]:[25]])</f>
        <v>0</v>
      </c>
      <c r="Q33" s="12">
        <v>3</v>
      </c>
    </row>
    <row r="100" spans="1:8" ht="16.5" hidden="1" thickTop="1" thickBot="1" x14ac:dyDescent="0.3">
      <c r="A100" s="167" t="s">
        <v>101</v>
      </c>
      <c r="B100" s="167"/>
      <c r="C100" s="167">
        <f>'# Onderlinge'!M1</f>
        <v>2018</v>
      </c>
      <c r="D100" s="178"/>
      <c r="E100" s="174" t="s">
        <v>103</v>
      </c>
      <c r="F100" s="175"/>
      <c r="G100" s="176" t="s">
        <v>104</v>
      </c>
      <c r="H100" s="177"/>
    </row>
    <row r="101" spans="1:8" ht="15.75" hidden="1" thickTop="1" x14ac:dyDescent="0.25">
      <c r="A101" s="168" t="s">
        <v>95</v>
      </c>
      <c r="B101" s="168"/>
      <c r="C101" s="163" t="s">
        <v>98</v>
      </c>
      <c r="D101" s="170"/>
      <c r="E101" s="180">
        <f>C100-18</f>
        <v>2000</v>
      </c>
      <c r="F101" s="161"/>
      <c r="G101" s="161">
        <f>C100-16</f>
        <v>2002</v>
      </c>
      <c r="H101" s="162"/>
    </row>
    <row r="102" spans="1:8" hidden="1" x14ac:dyDescent="0.25">
      <c r="A102" s="168" t="s">
        <v>96</v>
      </c>
      <c r="B102" s="168"/>
      <c r="C102" s="163" t="s">
        <v>99</v>
      </c>
      <c r="D102" s="170"/>
      <c r="E102" s="179">
        <f>C100-15</f>
        <v>2003</v>
      </c>
      <c r="F102" s="163"/>
      <c r="G102" s="163">
        <f>C100-13</f>
        <v>2005</v>
      </c>
      <c r="H102" s="164"/>
    </row>
    <row r="103" spans="1:8" ht="15.75" hidden="1" thickBot="1" x14ac:dyDescent="0.3">
      <c r="A103" s="169" t="s">
        <v>97</v>
      </c>
      <c r="B103" s="169"/>
      <c r="C103" s="171" t="s">
        <v>100</v>
      </c>
      <c r="D103" s="172"/>
      <c r="E103" s="173">
        <f>C100-12</f>
        <v>2006</v>
      </c>
      <c r="F103" s="165"/>
      <c r="G103" s="165">
        <f>C100</f>
        <v>2018</v>
      </c>
      <c r="H103" s="166"/>
    </row>
  </sheetData>
  <protectedRanges>
    <protectedRange sqref="B23:P33 D15:P22 J4:J14 P4:P14" name="Score_1" securityDescriptor="O:WDG:WDD:(A;;CC;;;WD)"/>
    <protectedRange sqref="B15:B22" name="Score_1_4" securityDescriptor="O:WDG:WDD:(A;;CC;;;WD)"/>
    <protectedRange sqref="C15:C22" name="Score_1_5" securityDescriptor="O:WDG:WDD:(A;;CC;;;WD)"/>
    <protectedRange sqref="D4:I14" name="Score_1_1" securityDescriptor="O:WDG:WDD:(A;;CC;;;WD)"/>
    <protectedRange sqref="B4:B14" name="Score_1_4_1" securityDescriptor="O:WDG:WDD:(A;;CC;;;WD)"/>
    <protectedRange sqref="C4:C14" name="Score_1_5_1" securityDescriptor="O:WDG:WDD:(A;;CC;;;WD)"/>
    <protectedRange sqref="K4:O14" name="Score_1_2" securityDescriptor="O:WDG:WDD:(A;;CC;;;WD)"/>
  </protectedRanges>
  <sortState ref="B4:P33">
    <sortCondition descending="1" ref="D4:D33"/>
    <sortCondition descending="1" ref="O4:O33"/>
    <sortCondition descending="1" ref="N4:N33"/>
    <sortCondition descending="1" ref="M4:M33"/>
    <sortCondition descending="1" ref="L4:L33"/>
    <sortCondition descending="1" ref="K4:K33"/>
  </sortState>
  <mergeCells count="24">
    <mergeCell ref="A102:B102"/>
    <mergeCell ref="C102:D102"/>
    <mergeCell ref="E102:F102"/>
    <mergeCell ref="G102:H102"/>
    <mergeCell ref="A103:B103"/>
    <mergeCell ref="C103:D103"/>
    <mergeCell ref="E103:F103"/>
    <mergeCell ref="G103:H103"/>
    <mergeCell ref="A100:B100"/>
    <mergeCell ref="C100:D100"/>
    <mergeCell ref="E100:F100"/>
    <mergeCell ref="G100:H100"/>
    <mergeCell ref="A101:B101"/>
    <mergeCell ref="C101:D101"/>
    <mergeCell ref="E101:F101"/>
    <mergeCell ref="G101:H101"/>
    <mergeCell ref="S22:T22"/>
    <mergeCell ref="S23:T23"/>
    <mergeCell ref="S24:T24"/>
    <mergeCell ref="E2:J2"/>
    <mergeCell ref="K2:O2"/>
    <mergeCell ref="S19:T19"/>
    <mergeCell ref="S20:T20"/>
    <mergeCell ref="S21:T21"/>
  </mergeCells>
  <pageMargins left="0.70866141732283472" right="0.70866141732283472" top="0.74803149606299213" bottom="0.55118110236220474" header="0.31496062992125984" footer="0.31496062992125984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03"/>
  <sheetViews>
    <sheetView zoomScaleNormal="100" workbookViewId="0">
      <selection activeCell="B4" sqref="B4:P33"/>
    </sheetView>
  </sheetViews>
  <sheetFormatPr defaultRowHeight="15" x14ac:dyDescent="0.25"/>
  <cols>
    <col min="2" max="2" width="23.85546875" customWidth="1"/>
    <col min="3" max="3" width="8.7109375" style="53" customWidth="1"/>
    <col min="4" max="4" width="12.28515625" style="11" customWidth="1"/>
    <col min="5" max="9" width="4.140625" style="11" customWidth="1"/>
    <col min="10" max="10" width="9.140625" style="11"/>
    <col min="11" max="15" width="5.140625" style="11" customWidth="1"/>
    <col min="16" max="16" width="7.42578125" style="11" bestFit="1" customWidth="1"/>
    <col min="19" max="19" width="6.28515625" customWidth="1"/>
    <col min="20" max="20" width="14.140625" customWidth="1"/>
    <col min="21" max="21" width="9.28515625" customWidth="1"/>
    <col min="22" max="22" width="9.28515625" bestFit="1" customWidth="1"/>
    <col min="23" max="23" width="6.28515625" customWidth="1"/>
    <col min="24" max="24" width="14.28515625" customWidth="1"/>
  </cols>
  <sheetData>
    <row r="1" spans="1:24" ht="15.75" thickBot="1" x14ac:dyDescent="0.3">
      <c r="B1" s="1" t="s">
        <v>16</v>
      </c>
    </row>
    <row r="2" spans="1:24" ht="15.75" thickBot="1" x14ac:dyDescent="0.3">
      <c r="E2" s="155" t="s">
        <v>4</v>
      </c>
      <c r="F2" s="156"/>
      <c r="G2" s="156"/>
      <c r="H2" s="156"/>
      <c r="I2" s="156"/>
      <c r="J2" s="156"/>
      <c r="K2" s="159" t="s">
        <v>13</v>
      </c>
      <c r="L2" s="160"/>
      <c r="M2" s="160"/>
      <c r="N2" s="160"/>
      <c r="O2" s="160"/>
      <c r="P2" s="119"/>
    </row>
    <row r="3" spans="1:24" ht="15.75" thickBot="1" x14ac:dyDescent="0.3">
      <c r="A3" s="65" t="s">
        <v>12</v>
      </c>
      <c r="B3" s="27" t="s">
        <v>1</v>
      </c>
      <c r="C3" s="54" t="s">
        <v>2</v>
      </c>
      <c r="D3" s="29" t="s">
        <v>3</v>
      </c>
      <c r="E3" s="30" t="s">
        <v>21</v>
      </c>
      <c r="F3" s="19" t="s">
        <v>22</v>
      </c>
      <c r="G3" s="19" t="s">
        <v>23</v>
      </c>
      <c r="H3" s="19" t="s">
        <v>24</v>
      </c>
      <c r="I3" s="19" t="s">
        <v>25</v>
      </c>
      <c r="J3" s="19" t="s">
        <v>20</v>
      </c>
      <c r="K3" s="122" t="s">
        <v>69</v>
      </c>
      <c r="L3" s="49" t="s">
        <v>68</v>
      </c>
      <c r="M3" s="49" t="s">
        <v>67</v>
      </c>
      <c r="N3" s="49" t="s">
        <v>66</v>
      </c>
      <c r="O3" s="49" t="s">
        <v>65</v>
      </c>
      <c r="P3" s="123" t="s">
        <v>110</v>
      </c>
      <c r="Q3" s="49" t="s">
        <v>63</v>
      </c>
      <c r="S3" s="7" t="s">
        <v>2</v>
      </c>
      <c r="T3" s="8"/>
    </row>
    <row r="4" spans="1:24" x14ac:dyDescent="0.25">
      <c r="A4" s="15">
        <v>1</v>
      </c>
      <c r="B4" s="17" t="s">
        <v>143</v>
      </c>
      <c r="C4" s="50">
        <v>3</v>
      </c>
      <c r="D4" s="21">
        <v>225</v>
      </c>
      <c r="E4" s="21">
        <v>10</v>
      </c>
      <c r="F4" s="22">
        <v>9</v>
      </c>
      <c r="G4" s="22">
        <v>10</v>
      </c>
      <c r="H4" s="22">
        <v>10</v>
      </c>
      <c r="I4" s="22">
        <v>9</v>
      </c>
      <c r="J4" s="20">
        <f>SUM(ScoresHeidebloem[[#This Row],[1]:[5]])</f>
        <v>48</v>
      </c>
      <c r="K4" s="21">
        <v>9</v>
      </c>
      <c r="L4" s="22">
        <v>9</v>
      </c>
      <c r="M4" s="22">
        <v>10</v>
      </c>
      <c r="N4" s="22">
        <v>7</v>
      </c>
      <c r="O4" s="23">
        <v>9</v>
      </c>
      <c r="P4" s="20">
        <f>SUM(ScoresHeidebloem[[#This Row],[21]:[25]])</f>
        <v>44</v>
      </c>
      <c r="Q4" s="12">
        <v>4</v>
      </c>
      <c r="S4" s="35">
        <v>1</v>
      </c>
      <c r="T4" s="4" t="s">
        <v>6</v>
      </c>
    </row>
    <row r="5" spans="1:24" x14ac:dyDescent="0.25">
      <c r="A5" s="15">
        <v>2</v>
      </c>
      <c r="B5" s="17" t="s">
        <v>182</v>
      </c>
      <c r="C5" s="50">
        <v>2</v>
      </c>
      <c r="D5" s="21">
        <v>223</v>
      </c>
      <c r="E5" s="21">
        <v>10</v>
      </c>
      <c r="F5" s="22">
        <v>9</v>
      </c>
      <c r="G5" s="22">
        <v>9</v>
      </c>
      <c r="H5" s="22">
        <v>10</v>
      </c>
      <c r="I5" s="22">
        <v>8</v>
      </c>
      <c r="J5" s="20">
        <f>SUM(ScoresHeidebloem[[#This Row],[1]:[5]])</f>
        <v>46</v>
      </c>
      <c r="K5" s="21">
        <v>10</v>
      </c>
      <c r="L5" s="22">
        <v>9</v>
      </c>
      <c r="M5" s="22">
        <v>9</v>
      </c>
      <c r="N5" s="22">
        <v>10</v>
      </c>
      <c r="O5" s="23">
        <v>8</v>
      </c>
      <c r="P5" s="20">
        <f>SUM(ScoresHeidebloem[[#This Row],[21]:[25]])</f>
        <v>46</v>
      </c>
      <c r="Q5" s="12">
        <v>4</v>
      </c>
      <c r="S5" s="36">
        <v>2</v>
      </c>
      <c r="T5" s="4" t="s">
        <v>7</v>
      </c>
    </row>
    <row r="6" spans="1:24" x14ac:dyDescent="0.25">
      <c r="A6" s="15">
        <v>3</v>
      </c>
      <c r="B6" s="17" t="s">
        <v>184</v>
      </c>
      <c r="C6" s="50">
        <v>1</v>
      </c>
      <c r="D6" s="21">
        <v>222</v>
      </c>
      <c r="E6" s="21">
        <v>8</v>
      </c>
      <c r="F6" s="22">
        <v>9</v>
      </c>
      <c r="G6" s="22">
        <v>9</v>
      </c>
      <c r="H6" s="22">
        <v>10</v>
      </c>
      <c r="I6" s="22">
        <v>10</v>
      </c>
      <c r="J6" s="20">
        <f>SUM(ScoresHeidebloem[[#This Row],[1]:[5]])</f>
        <v>46</v>
      </c>
      <c r="K6" s="21">
        <v>9</v>
      </c>
      <c r="L6" s="22">
        <v>10</v>
      </c>
      <c r="M6" s="22">
        <v>10</v>
      </c>
      <c r="N6" s="22">
        <v>8</v>
      </c>
      <c r="O6" s="23">
        <v>9</v>
      </c>
      <c r="P6" s="20">
        <f>SUM(ScoresHeidebloem[[#This Row],[21]:[25]])</f>
        <v>46</v>
      </c>
      <c r="Q6" s="12">
        <v>4</v>
      </c>
      <c r="S6" s="36">
        <v>3</v>
      </c>
      <c r="T6" s="4" t="s">
        <v>8</v>
      </c>
      <c r="U6" s="53"/>
      <c r="V6" s="114" t="s">
        <v>103</v>
      </c>
      <c r="W6" s="114" t="s">
        <v>104</v>
      </c>
    </row>
    <row r="7" spans="1:24" x14ac:dyDescent="0.25">
      <c r="A7" s="15">
        <v>4</v>
      </c>
      <c r="B7" s="17" t="s">
        <v>146</v>
      </c>
      <c r="C7" s="50">
        <v>3</v>
      </c>
      <c r="D7" s="21">
        <v>214</v>
      </c>
      <c r="E7" s="21">
        <v>9</v>
      </c>
      <c r="F7" s="22">
        <v>9</v>
      </c>
      <c r="G7" s="22">
        <v>9</v>
      </c>
      <c r="H7" s="22">
        <v>10</v>
      </c>
      <c r="I7" s="22">
        <v>10</v>
      </c>
      <c r="J7" s="20">
        <f>SUM(ScoresHeidebloem[[#This Row],[1]:[5]])</f>
        <v>47</v>
      </c>
      <c r="K7" s="21">
        <v>10</v>
      </c>
      <c r="L7" s="22">
        <v>6</v>
      </c>
      <c r="M7" s="22">
        <v>9</v>
      </c>
      <c r="N7" s="22">
        <v>8</v>
      </c>
      <c r="O7" s="23">
        <v>8</v>
      </c>
      <c r="P7" s="20">
        <f>SUM(ScoresHeidebloem[[#This Row],[21]:[25]])</f>
        <v>41</v>
      </c>
      <c r="Q7" s="12">
        <v>4</v>
      </c>
      <c r="S7" s="36">
        <v>4</v>
      </c>
      <c r="T7" s="4" t="s">
        <v>9</v>
      </c>
      <c r="U7" s="113" t="s">
        <v>106</v>
      </c>
      <c r="V7" s="114">
        <f>E101</f>
        <v>2000</v>
      </c>
      <c r="W7" s="114">
        <f>G101</f>
        <v>2002</v>
      </c>
    </row>
    <row r="8" spans="1:24" ht="15.75" thickBot="1" x14ac:dyDescent="0.3">
      <c r="A8" s="15">
        <v>5</v>
      </c>
      <c r="B8" s="17" t="s">
        <v>180</v>
      </c>
      <c r="C8" s="50">
        <v>3</v>
      </c>
      <c r="D8" s="21">
        <v>210</v>
      </c>
      <c r="E8" s="21">
        <v>10</v>
      </c>
      <c r="F8" s="22">
        <v>8</v>
      </c>
      <c r="G8" s="22">
        <v>9</v>
      </c>
      <c r="H8" s="22">
        <v>10</v>
      </c>
      <c r="I8" s="22">
        <v>10</v>
      </c>
      <c r="J8" s="20">
        <f>SUM(ScoresHeidebloem[[#This Row],[1]:[5]])</f>
        <v>47</v>
      </c>
      <c r="K8" s="21">
        <v>10</v>
      </c>
      <c r="L8" s="22">
        <v>8</v>
      </c>
      <c r="M8" s="22">
        <v>9</v>
      </c>
      <c r="N8" s="22">
        <v>10</v>
      </c>
      <c r="O8" s="23">
        <v>10</v>
      </c>
      <c r="P8" s="20">
        <f>SUM(ScoresHeidebloem[[#This Row],[21]:[25]])</f>
        <v>47</v>
      </c>
      <c r="Q8" s="12">
        <v>4</v>
      </c>
      <c r="S8" s="36">
        <v>5</v>
      </c>
      <c r="T8" s="4" t="s">
        <v>10</v>
      </c>
      <c r="U8" s="113" t="s">
        <v>107</v>
      </c>
      <c r="V8" s="114">
        <f>E102</f>
        <v>2003</v>
      </c>
      <c r="W8" s="114">
        <f>G102</f>
        <v>2005</v>
      </c>
    </row>
    <row r="9" spans="1:24" x14ac:dyDescent="0.25">
      <c r="A9" s="15">
        <v>6</v>
      </c>
      <c r="B9" s="17" t="s">
        <v>164</v>
      </c>
      <c r="C9" s="50">
        <v>2</v>
      </c>
      <c r="D9" s="21">
        <v>209</v>
      </c>
      <c r="E9" s="21">
        <v>9</v>
      </c>
      <c r="F9" s="22">
        <v>8</v>
      </c>
      <c r="G9" s="22">
        <v>9</v>
      </c>
      <c r="H9" s="22">
        <v>10</v>
      </c>
      <c r="I9" s="22">
        <v>10</v>
      </c>
      <c r="J9" s="20">
        <f>SUM(ScoresHeidebloem[[#This Row],[1]:[5]])</f>
        <v>46</v>
      </c>
      <c r="K9" s="21">
        <v>8</v>
      </c>
      <c r="L9" s="22">
        <v>10</v>
      </c>
      <c r="M9" s="22">
        <v>7</v>
      </c>
      <c r="N9" s="22">
        <v>7</v>
      </c>
      <c r="O9" s="23">
        <v>9</v>
      </c>
      <c r="P9" s="20">
        <f>SUM(ScoresHeidebloem[[#This Row],[21]:[25]])</f>
        <v>41</v>
      </c>
      <c r="Q9" s="12">
        <v>4</v>
      </c>
      <c r="S9" s="62"/>
      <c r="T9" s="63"/>
    </row>
    <row r="10" spans="1:24" ht="15.75" thickBot="1" x14ac:dyDescent="0.3">
      <c r="A10" s="15">
        <v>7</v>
      </c>
      <c r="B10" s="17" t="s">
        <v>142</v>
      </c>
      <c r="C10" s="50">
        <v>1</v>
      </c>
      <c r="D10" s="21">
        <v>208</v>
      </c>
      <c r="E10" s="21">
        <v>10</v>
      </c>
      <c r="F10" s="22">
        <v>10</v>
      </c>
      <c r="G10" s="22">
        <v>7</v>
      </c>
      <c r="H10" s="22">
        <v>8</v>
      </c>
      <c r="I10" s="22">
        <v>9</v>
      </c>
      <c r="J10" s="20">
        <f>SUM(ScoresHeidebloem[[#This Row],[1]:[5]])</f>
        <v>44</v>
      </c>
      <c r="K10" s="21">
        <v>7</v>
      </c>
      <c r="L10" s="22">
        <v>8</v>
      </c>
      <c r="M10" s="22">
        <v>10</v>
      </c>
      <c r="N10" s="22">
        <v>7</v>
      </c>
      <c r="O10" s="23">
        <v>10</v>
      </c>
      <c r="P10" s="20">
        <f>SUM(ScoresHeidebloem[[#This Row],[21]:[25]])</f>
        <v>42</v>
      </c>
      <c r="Q10" s="12">
        <v>4</v>
      </c>
    </row>
    <row r="11" spans="1:24" ht="15.75" thickBot="1" x14ac:dyDescent="0.3">
      <c r="A11" s="15">
        <v>8</v>
      </c>
      <c r="B11" s="17" t="s">
        <v>183</v>
      </c>
      <c r="C11" s="50">
        <v>1</v>
      </c>
      <c r="D11" s="21">
        <v>205</v>
      </c>
      <c r="E11" s="21">
        <v>10</v>
      </c>
      <c r="F11" s="22">
        <v>5</v>
      </c>
      <c r="G11" s="22">
        <v>10</v>
      </c>
      <c r="H11" s="22">
        <v>10</v>
      </c>
      <c r="I11" s="22">
        <v>9</v>
      </c>
      <c r="J11" s="20">
        <f>SUM(ScoresHeidebloem[[#This Row],[1]:[5]])</f>
        <v>44</v>
      </c>
      <c r="K11" s="21">
        <v>7</v>
      </c>
      <c r="L11" s="22">
        <v>10</v>
      </c>
      <c r="M11" s="22">
        <v>10</v>
      </c>
      <c r="N11" s="22">
        <v>6</v>
      </c>
      <c r="O11" s="23">
        <v>6</v>
      </c>
      <c r="P11" s="20">
        <f>SUM(ScoresHeidebloem[[#This Row],[21]:[25]])</f>
        <v>39</v>
      </c>
      <c r="Q11" s="12">
        <v>4</v>
      </c>
      <c r="S11" s="7" t="s">
        <v>5</v>
      </c>
      <c r="T11" s="10"/>
      <c r="U11" s="10"/>
      <c r="V11" s="10"/>
      <c r="W11" s="10"/>
      <c r="X11" s="8"/>
    </row>
    <row r="12" spans="1:24" x14ac:dyDescent="0.25">
      <c r="A12" s="15">
        <v>9</v>
      </c>
      <c r="B12" s="17" t="s">
        <v>144</v>
      </c>
      <c r="C12" s="50">
        <v>3</v>
      </c>
      <c r="D12" s="21">
        <v>203</v>
      </c>
      <c r="E12" s="21">
        <v>9</v>
      </c>
      <c r="F12" s="22">
        <v>8</v>
      </c>
      <c r="G12" s="22">
        <v>9</v>
      </c>
      <c r="H12" s="22">
        <v>8</v>
      </c>
      <c r="I12" s="22">
        <v>10</v>
      </c>
      <c r="J12" s="20">
        <f>SUM(ScoresHeidebloem[[#This Row],[1]:[5]])</f>
        <v>44</v>
      </c>
      <c r="K12" s="21">
        <v>9</v>
      </c>
      <c r="L12" s="22">
        <v>9</v>
      </c>
      <c r="M12" s="22">
        <v>6</v>
      </c>
      <c r="N12" s="22">
        <v>9</v>
      </c>
      <c r="O12" s="23">
        <v>9</v>
      </c>
      <c r="P12" s="20">
        <f>SUM(ScoresHeidebloem[[#This Row],[21]:[25]])</f>
        <v>42</v>
      </c>
      <c r="Q12" s="12">
        <v>4</v>
      </c>
      <c r="S12" s="3" t="s">
        <v>14</v>
      </c>
      <c r="T12" s="2"/>
      <c r="U12" s="2"/>
      <c r="V12" s="2"/>
      <c r="W12" s="2"/>
      <c r="X12" s="4"/>
    </row>
    <row r="13" spans="1:24" ht="15.75" thickBot="1" x14ac:dyDescent="0.3">
      <c r="A13" s="15">
        <v>10</v>
      </c>
      <c r="B13" s="17" t="s">
        <v>185</v>
      </c>
      <c r="C13" s="50">
        <v>3</v>
      </c>
      <c r="D13" s="21">
        <v>203</v>
      </c>
      <c r="E13" s="21">
        <v>10</v>
      </c>
      <c r="F13" s="22">
        <v>8</v>
      </c>
      <c r="G13" s="22">
        <v>9</v>
      </c>
      <c r="H13" s="22">
        <v>9</v>
      </c>
      <c r="I13" s="22">
        <v>9</v>
      </c>
      <c r="J13" s="20">
        <f>SUM(ScoresHeidebloem[[#This Row],[1]:[5]])</f>
        <v>45</v>
      </c>
      <c r="K13" s="21">
        <v>9</v>
      </c>
      <c r="L13" s="22">
        <v>9</v>
      </c>
      <c r="M13" s="22">
        <v>7</v>
      </c>
      <c r="N13" s="22">
        <v>9</v>
      </c>
      <c r="O13" s="23">
        <v>5</v>
      </c>
      <c r="P13" s="20">
        <f>SUM(ScoresHeidebloem[[#This Row],[21]:[25]])</f>
        <v>39</v>
      </c>
      <c r="Q13" s="12">
        <v>4</v>
      </c>
      <c r="S13" s="5" t="s">
        <v>15</v>
      </c>
      <c r="T13" s="9"/>
      <c r="U13" s="9"/>
      <c r="V13" s="9"/>
      <c r="W13" s="9"/>
      <c r="X13" s="6"/>
    </row>
    <row r="14" spans="1:24" ht="15.75" thickBot="1" x14ac:dyDescent="0.3">
      <c r="A14" s="15">
        <v>11</v>
      </c>
      <c r="B14" s="17" t="s">
        <v>188</v>
      </c>
      <c r="C14" s="50">
        <v>3</v>
      </c>
      <c r="D14" s="21">
        <v>200</v>
      </c>
      <c r="E14" s="21">
        <v>8</v>
      </c>
      <c r="F14" s="22">
        <v>10</v>
      </c>
      <c r="G14" s="22">
        <v>10</v>
      </c>
      <c r="H14" s="22">
        <v>9</v>
      </c>
      <c r="I14" s="22">
        <v>10</v>
      </c>
      <c r="J14" s="20">
        <f>SUM(ScoresHeidebloem[[#This Row],[1]:[5]])</f>
        <v>47</v>
      </c>
      <c r="K14" s="21">
        <v>8</v>
      </c>
      <c r="L14" s="22">
        <v>10</v>
      </c>
      <c r="M14" s="22">
        <v>10</v>
      </c>
      <c r="N14" s="18">
        <v>9</v>
      </c>
      <c r="O14" s="23">
        <v>10</v>
      </c>
      <c r="P14" s="20">
        <f>SUM(ScoresHeidebloem[[#This Row],[21]:[25]])</f>
        <v>47</v>
      </c>
      <c r="Q14" s="12">
        <v>4</v>
      </c>
    </row>
    <row r="15" spans="1:24" ht="15.75" thickBot="1" x14ac:dyDescent="0.3">
      <c r="A15" s="15">
        <v>12</v>
      </c>
      <c r="B15" s="17" t="s">
        <v>179</v>
      </c>
      <c r="C15" s="50">
        <v>1</v>
      </c>
      <c r="D15" s="21">
        <v>199</v>
      </c>
      <c r="E15" s="21">
        <v>10</v>
      </c>
      <c r="F15" s="22">
        <v>8</v>
      </c>
      <c r="G15" s="22">
        <v>8</v>
      </c>
      <c r="H15" s="22">
        <v>10</v>
      </c>
      <c r="I15" s="22">
        <v>8</v>
      </c>
      <c r="J15" s="20">
        <f>SUM(ScoresHeidebloem[[#This Row],[1]:[5]])</f>
        <v>44</v>
      </c>
      <c r="K15" s="21">
        <v>9</v>
      </c>
      <c r="L15" s="22">
        <v>6</v>
      </c>
      <c r="M15" s="22">
        <v>5</v>
      </c>
      <c r="N15" s="22">
        <v>9</v>
      </c>
      <c r="O15" s="23">
        <v>8</v>
      </c>
      <c r="P15" s="20">
        <f>SUM(ScoresHeidebloem[[#This Row],[21]:[25]])</f>
        <v>37</v>
      </c>
      <c r="Q15" s="12">
        <v>4</v>
      </c>
      <c r="S15" s="7" t="s">
        <v>27</v>
      </c>
      <c r="T15" s="10"/>
      <c r="U15" s="10"/>
      <c r="V15" s="10"/>
      <c r="W15" s="10"/>
      <c r="X15" s="8"/>
    </row>
    <row r="16" spans="1:24" x14ac:dyDescent="0.25">
      <c r="A16" s="15">
        <v>13</v>
      </c>
      <c r="B16" s="17" t="s">
        <v>167</v>
      </c>
      <c r="C16" s="50">
        <v>3</v>
      </c>
      <c r="D16" s="21">
        <v>199</v>
      </c>
      <c r="E16" s="21">
        <v>7</v>
      </c>
      <c r="F16" s="22">
        <v>8</v>
      </c>
      <c r="G16" s="22">
        <v>10</v>
      </c>
      <c r="H16" s="22">
        <v>9</v>
      </c>
      <c r="I16" s="22">
        <v>9</v>
      </c>
      <c r="J16" s="20">
        <f>SUM(ScoresHeidebloem[[#This Row],[1]:[5]])</f>
        <v>43</v>
      </c>
      <c r="K16" s="21">
        <v>10</v>
      </c>
      <c r="L16" s="22">
        <v>9</v>
      </c>
      <c r="M16" s="22">
        <v>8</v>
      </c>
      <c r="N16" s="22">
        <v>8</v>
      </c>
      <c r="O16" s="22">
        <v>5</v>
      </c>
      <c r="P16" s="20">
        <f>SUM(ScoresHeidebloem[[#This Row],[21]:[25]])</f>
        <v>40</v>
      </c>
      <c r="Q16" s="12">
        <v>4</v>
      </c>
      <c r="S16" s="3" t="s">
        <v>28</v>
      </c>
      <c r="T16" s="2"/>
      <c r="U16" s="2"/>
      <c r="V16" s="2"/>
      <c r="W16" s="2"/>
      <c r="X16" s="4"/>
    </row>
    <row r="17" spans="1:24" ht="15.75" thickBot="1" x14ac:dyDescent="0.3">
      <c r="A17" s="15">
        <v>14</v>
      </c>
      <c r="B17" s="17" t="s">
        <v>186</v>
      </c>
      <c r="C17" s="50">
        <v>3</v>
      </c>
      <c r="D17" s="21">
        <v>190</v>
      </c>
      <c r="E17" s="21">
        <v>8</v>
      </c>
      <c r="F17" s="22">
        <v>9</v>
      </c>
      <c r="G17" s="22">
        <v>9</v>
      </c>
      <c r="H17" s="22">
        <v>9</v>
      </c>
      <c r="I17" s="22">
        <v>9</v>
      </c>
      <c r="J17" s="20">
        <f>SUM(ScoresHeidebloem[[#This Row],[1]:[5]])</f>
        <v>44</v>
      </c>
      <c r="K17" s="21">
        <v>7</v>
      </c>
      <c r="L17" s="22">
        <v>9</v>
      </c>
      <c r="M17" s="22">
        <v>6</v>
      </c>
      <c r="N17" s="22">
        <v>8</v>
      </c>
      <c r="O17" s="23">
        <v>9</v>
      </c>
      <c r="P17" s="20">
        <f>SUM(ScoresHeidebloem[[#This Row],[21]:[25]])</f>
        <v>39</v>
      </c>
      <c r="Q17" s="12">
        <v>4</v>
      </c>
      <c r="S17" s="5" t="s">
        <v>29</v>
      </c>
      <c r="T17" s="9"/>
      <c r="U17" s="9"/>
      <c r="V17" s="9"/>
      <c r="W17" s="9"/>
      <c r="X17" s="6"/>
    </row>
    <row r="18" spans="1:24" x14ac:dyDescent="0.25">
      <c r="A18" s="15">
        <v>15</v>
      </c>
      <c r="B18" s="17" t="s">
        <v>145</v>
      </c>
      <c r="C18" s="50">
        <v>1</v>
      </c>
      <c r="D18" s="21">
        <v>185</v>
      </c>
      <c r="E18" s="21">
        <v>10</v>
      </c>
      <c r="F18" s="22">
        <v>6</v>
      </c>
      <c r="G18" s="22">
        <v>9</v>
      </c>
      <c r="H18" s="22">
        <v>9</v>
      </c>
      <c r="I18" s="22">
        <v>9</v>
      </c>
      <c r="J18" s="20">
        <f>SUM(ScoresHeidebloem[[#This Row],[1]:[5]])</f>
        <v>43</v>
      </c>
      <c r="K18" s="21">
        <v>7</v>
      </c>
      <c r="L18" s="22">
        <v>8</v>
      </c>
      <c r="M18" s="22">
        <v>6</v>
      </c>
      <c r="N18" s="22">
        <v>9</v>
      </c>
      <c r="O18" s="23">
        <v>7</v>
      </c>
      <c r="P18" s="20">
        <f>SUM(ScoresHeidebloem[[#This Row],[21]:[25]])</f>
        <v>37</v>
      </c>
      <c r="Q18" s="12">
        <v>4</v>
      </c>
    </row>
    <row r="19" spans="1:24" x14ac:dyDescent="0.25">
      <c r="A19" s="15">
        <v>16</v>
      </c>
      <c r="B19" s="17" t="s">
        <v>147</v>
      </c>
      <c r="C19" s="50">
        <v>1</v>
      </c>
      <c r="D19" s="21">
        <v>181</v>
      </c>
      <c r="E19" s="21">
        <v>6</v>
      </c>
      <c r="F19" s="22">
        <v>8</v>
      </c>
      <c r="G19" s="22">
        <v>9</v>
      </c>
      <c r="H19" s="22">
        <v>10</v>
      </c>
      <c r="I19" s="22">
        <v>8</v>
      </c>
      <c r="J19" s="20">
        <f>SUM(ScoresHeidebloem[[#This Row],[1]:[5]])</f>
        <v>41</v>
      </c>
      <c r="K19" s="21">
        <v>6</v>
      </c>
      <c r="L19" s="22">
        <v>8</v>
      </c>
      <c r="M19" s="22">
        <v>9</v>
      </c>
      <c r="N19" s="22">
        <v>10</v>
      </c>
      <c r="O19" s="23">
        <v>8</v>
      </c>
      <c r="P19" s="20">
        <f>SUM(ScoresHeidebloem[[#This Row],[21]:[25]])</f>
        <v>41</v>
      </c>
      <c r="Q19" s="12">
        <v>4</v>
      </c>
      <c r="S19" s="158" t="s">
        <v>36</v>
      </c>
      <c r="T19" s="158"/>
      <c r="U19" s="39" t="s">
        <v>3</v>
      </c>
      <c r="V19" s="39" t="s">
        <v>113</v>
      </c>
    </row>
    <row r="20" spans="1:24" x14ac:dyDescent="0.25">
      <c r="A20" s="15">
        <v>17</v>
      </c>
      <c r="B20" s="17" t="s">
        <v>165</v>
      </c>
      <c r="C20" s="50">
        <v>3</v>
      </c>
      <c r="D20" s="21">
        <v>165</v>
      </c>
      <c r="E20" s="21">
        <v>8</v>
      </c>
      <c r="F20" s="22">
        <v>8</v>
      </c>
      <c r="G20" s="22">
        <v>7</v>
      </c>
      <c r="H20" s="22">
        <v>9</v>
      </c>
      <c r="I20" s="22">
        <v>8</v>
      </c>
      <c r="J20" s="20">
        <f>SUM(ScoresHeidebloem[[#This Row],[1]:[5]])</f>
        <v>40</v>
      </c>
      <c r="K20" s="21">
        <v>8</v>
      </c>
      <c r="L20" s="22">
        <v>8</v>
      </c>
      <c r="M20" s="22">
        <v>7</v>
      </c>
      <c r="N20" s="22">
        <v>9</v>
      </c>
      <c r="O20" s="23">
        <v>8</v>
      </c>
      <c r="P20" s="20">
        <f>SUM(ScoresHeidebloem[[#This Row],[21]:[25]])</f>
        <v>40</v>
      </c>
      <c r="Q20" s="12">
        <v>4</v>
      </c>
      <c r="S20" s="157" t="str">
        <f>CONCATENATE($B$1," 1")</f>
        <v>Heidebloem 1</v>
      </c>
      <c r="T20" s="157"/>
      <c r="U20" s="38">
        <f>SUM(D4:D9)</f>
        <v>1303</v>
      </c>
      <c r="V20" s="38">
        <f>6 - COUNTBLANK(D4:D9)</f>
        <v>6</v>
      </c>
    </row>
    <row r="21" spans="1:24" x14ac:dyDescent="0.25">
      <c r="A21" s="15">
        <v>18</v>
      </c>
      <c r="B21" s="17" t="s">
        <v>187</v>
      </c>
      <c r="C21" s="50">
        <v>1</v>
      </c>
      <c r="D21" s="21">
        <v>163</v>
      </c>
      <c r="E21" s="21">
        <v>8</v>
      </c>
      <c r="F21" s="22">
        <v>10</v>
      </c>
      <c r="G21" s="22">
        <v>8</v>
      </c>
      <c r="H21" s="22">
        <v>9</v>
      </c>
      <c r="I21" s="22">
        <v>8</v>
      </c>
      <c r="J21" s="20">
        <f>SUM(ScoresHeidebloem[[#This Row],[1]:[5]])</f>
        <v>43</v>
      </c>
      <c r="K21" s="21">
        <v>8</v>
      </c>
      <c r="L21" s="22">
        <v>6</v>
      </c>
      <c r="M21" s="22">
        <v>5</v>
      </c>
      <c r="N21" s="22">
        <v>8</v>
      </c>
      <c r="O21" s="23">
        <v>3</v>
      </c>
      <c r="P21" s="20">
        <f>SUM(ScoresHeidebloem[[#This Row],[21]:[25]])</f>
        <v>30</v>
      </c>
      <c r="Q21" s="12">
        <v>4</v>
      </c>
      <c r="S21" s="157" t="str">
        <f>CONCATENATE($B$1," 2")</f>
        <v>Heidebloem 2</v>
      </c>
      <c r="T21" s="157"/>
      <c r="U21" s="38">
        <f>SUM(D10:D15)</f>
        <v>1218</v>
      </c>
      <c r="V21" s="38">
        <f>6 - COUNTBLANK(D10:D15)</f>
        <v>6</v>
      </c>
    </row>
    <row r="22" spans="1:24" x14ac:dyDescent="0.25">
      <c r="A22" s="15">
        <v>19</v>
      </c>
      <c r="B22" s="17" t="s">
        <v>172</v>
      </c>
      <c r="C22" s="50">
        <v>3</v>
      </c>
      <c r="D22" s="21">
        <v>160</v>
      </c>
      <c r="E22" s="21">
        <v>10</v>
      </c>
      <c r="F22" s="22">
        <v>6</v>
      </c>
      <c r="G22" s="22">
        <v>4</v>
      </c>
      <c r="H22" s="22">
        <v>7</v>
      </c>
      <c r="I22" s="22">
        <v>7</v>
      </c>
      <c r="J22" s="20">
        <f>SUM(ScoresHeidebloem[[#This Row],[1]:[5]])</f>
        <v>34</v>
      </c>
      <c r="K22" s="21">
        <v>9</v>
      </c>
      <c r="L22" s="22">
        <v>9</v>
      </c>
      <c r="M22" s="22">
        <v>6</v>
      </c>
      <c r="N22" s="22">
        <v>3</v>
      </c>
      <c r="O22" s="23">
        <v>7</v>
      </c>
      <c r="P22" s="20">
        <f>SUM(ScoresHeidebloem[[#This Row],[21]:[25]])</f>
        <v>34</v>
      </c>
      <c r="Q22" s="12">
        <v>4</v>
      </c>
      <c r="S22" s="157" t="str">
        <f>CONCATENATE($B$1," 3")</f>
        <v>Heidebloem 3</v>
      </c>
      <c r="T22" s="157"/>
      <c r="U22" s="38">
        <f>SUM(D16:D21)</f>
        <v>1083</v>
      </c>
      <c r="V22" s="38">
        <f>6 - COUNTBLANK(D16:D21)</f>
        <v>6</v>
      </c>
    </row>
    <row r="23" spans="1:24" x14ac:dyDescent="0.25">
      <c r="A23" s="15">
        <v>20</v>
      </c>
      <c r="B23" s="17" t="s">
        <v>181</v>
      </c>
      <c r="C23" s="50">
        <v>1</v>
      </c>
      <c r="D23" s="21">
        <v>160</v>
      </c>
      <c r="E23" s="21">
        <v>5</v>
      </c>
      <c r="F23" s="22">
        <v>6</v>
      </c>
      <c r="G23" s="22">
        <v>6</v>
      </c>
      <c r="H23" s="22">
        <v>9</v>
      </c>
      <c r="I23" s="22">
        <v>9</v>
      </c>
      <c r="J23" s="20">
        <f>SUM(ScoresHeidebloem[[#This Row],[1]:[5]])</f>
        <v>35</v>
      </c>
      <c r="K23" s="21">
        <v>7</v>
      </c>
      <c r="L23" s="22" t="s">
        <v>175</v>
      </c>
      <c r="M23" s="22">
        <v>8</v>
      </c>
      <c r="N23" s="22">
        <v>8</v>
      </c>
      <c r="O23" s="23">
        <v>5</v>
      </c>
      <c r="P23" s="20">
        <f>SUM(ScoresHeidebloem[[#This Row],[21]:[25]])</f>
        <v>28</v>
      </c>
      <c r="Q23" s="12">
        <v>4</v>
      </c>
      <c r="S23" s="157" t="str">
        <f>CONCATENATE($B$1," 4")</f>
        <v>Heidebloem 4</v>
      </c>
      <c r="T23" s="157"/>
      <c r="U23" s="38">
        <f>SUM(D22:D27)</f>
        <v>446</v>
      </c>
      <c r="V23" s="38">
        <f>6 - COUNTBLANK(D22:D27)</f>
        <v>3</v>
      </c>
    </row>
    <row r="24" spans="1:24" x14ac:dyDescent="0.25">
      <c r="A24" s="15">
        <v>21</v>
      </c>
      <c r="B24" s="17" t="s">
        <v>148</v>
      </c>
      <c r="C24" s="50">
        <v>3</v>
      </c>
      <c r="D24" s="21">
        <v>126</v>
      </c>
      <c r="E24" s="21">
        <v>6</v>
      </c>
      <c r="F24" s="22">
        <v>6</v>
      </c>
      <c r="G24" s="22">
        <v>7</v>
      </c>
      <c r="H24" s="22">
        <v>9</v>
      </c>
      <c r="I24" s="22">
        <v>4</v>
      </c>
      <c r="J24" s="20">
        <f>SUM(ScoresHeidebloem[[#This Row],[1]:[5]])</f>
        <v>32</v>
      </c>
      <c r="K24" s="21" t="s">
        <v>175</v>
      </c>
      <c r="L24" s="22">
        <v>6</v>
      </c>
      <c r="M24" s="22">
        <v>5</v>
      </c>
      <c r="N24" s="22">
        <v>6</v>
      </c>
      <c r="O24" s="23">
        <v>4</v>
      </c>
      <c r="P24" s="20">
        <f>SUM(ScoresHeidebloem[[#This Row],[21]:[25]])</f>
        <v>21</v>
      </c>
      <c r="Q24" s="12">
        <v>4</v>
      </c>
      <c r="S24" s="157" t="str">
        <f>CONCATENATE($B$1," 5")</f>
        <v>Heidebloem 5</v>
      </c>
      <c r="T24" s="157"/>
      <c r="U24" s="38">
        <f>SUM(D28:D33)</f>
        <v>0</v>
      </c>
      <c r="V24" s="38">
        <f>6 - COUNTBLANK(D28:D33)</f>
        <v>0</v>
      </c>
    </row>
    <row r="25" spans="1:24" x14ac:dyDescent="0.25">
      <c r="A25" s="15">
        <v>22</v>
      </c>
      <c r="B25" s="17"/>
      <c r="C25" s="50"/>
      <c r="D25" s="21"/>
      <c r="E25" s="21"/>
      <c r="F25" s="22"/>
      <c r="G25" s="22"/>
      <c r="H25" s="22"/>
      <c r="I25" s="22"/>
      <c r="J25" s="20">
        <f>SUM(ScoresHeidebloem[[#This Row],[1]:[5]])</f>
        <v>0</v>
      </c>
      <c r="K25" s="21"/>
      <c r="L25" s="22"/>
      <c r="M25" s="22"/>
      <c r="N25" s="22"/>
      <c r="O25" s="23"/>
      <c r="P25" s="20">
        <f>SUM(ScoresHeidebloem[[#This Row],[21]:[25]])</f>
        <v>0</v>
      </c>
      <c r="Q25" s="12">
        <v>4</v>
      </c>
    </row>
    <row r="26" spans="1:24" x14ac:dyDescent="0.25">
      <c r="A26" s="15">
        <v>23</v>
      </c>
      <c r="B26" s="17"/>
      <c r="C26" s="50"/>
      <c r="D26" s="21"/>
      <c r="E26" s="21"/>
      <c r="F26" s="22"/>
      <c r="G26" s="22"/>
      <c r="H26" s="22"/>
      <c r="I26" s="22"/>
      <c r="J26" s="20">
        <f>SUM(ScoresHeidebloem[[#This Row],[1]:[5]])</f>
        <v>0</v>
      </c>
      <c r="K26" s="21"/>
      <c r="L26" s="22"/>
      <c r="M26" s="22"/>
      <c r="N26" s="22"/>
      <c r="O26" s="23"/>
      <c r="P26" s="20">
        <f>SUM(ScoresHeidebloem[[#This Row],[21]:[25]])</f>
        <v>0</v>
      </c>
      <c r="Q26" s="12">
        <v>4</v>
      </c>
    </row>
    <row r="27" spans="1:24" x14ac:dyDescent="0.25">
      <c r="A27" s="15">
        <v>24</v>
      </c>
      <c r="B27" s="17"/>
      <c r="C27" s="50"/>
      <c r="D27" s="21"/>
      <c r="E27" s="21"/>
      <c r="F27" s="22"/>
      <c r="G27" s="22"/>
      <c r="H27" s="22"/>
      <c r="I27" s="22"/>
      <c r="J27" s="20">
        <f>SUM(ScoresHeidebloem[[#This Row],[1]:[5]])</f>
        <v>0</v>
      </c>
      <c r="K27" s="21"/>
      <c r="L27" s="22"/>
      <c r="M27" s="22"/>
      <c r="N27" s="22"/>
      <c r="O27" s="23"/>
      <c r="P27" s="20">
        <f>SUM(ScoresHeidebloem[[#This Row],[21]:[25]])</f>
        <v>0</v>
      </c>
      <c r="Q27" s="12">
        <v>4</v>
      </c>
    </row>
    <row r="28" spans="1:24" x14ac:dyDescent="0.25">
      <c r="A28" s="15">
        <v>25</v>
      </c>
      <c r="B28" s="17"/>
      <c r="C28" s="50"/>
      <c r="D28" s="21"/>
      <c r="E28" s="21"/>
      <c r="F28" s="22"/>
      <c r="G28" s="22"/>
      <c r="H28" s="22"/>
      <c r="I28" s="22"/>
      <c r="J28" s="20">
        <f>SUM(ScoresHeidebloem[[#This Row],[1]:[5]])</f>
        <v>0</v>
      </c>
      <c r="K28" s="21"/>
      <c r="L28" s="22"/>
      <c r="M28" s="22"/>
      <c r="N28" s="22"/>
      <c r="O28" s="23"/>
      <c r="P28" s="20">
        <f>SUM(ScoresHeidebloem[[#This Row],[21]:[25]])</f>
        <v>0</v>
      </c>
      <c r="Q28" s="12">
        <v>4</v>
      </c>
    </row>
    <row r="29" spans="1:24" x14ac:dyDescent="0.25">
      <c r="A29" s="15">
        <v>26</v>
      </c>
      <c r="B29" s="17"/>
      <c r="C29" s="50"/>
      <c r="D29" s="21"/>
      <c r="E29" s="21"/>
      <c r="F29" s="22"/>
      <c r="G29" s="22"/>
      <c r="H29" s="22"/>
      <c r="I29" s="22"/>
      <c r="J29" s="20">
        <f>SUM(ScoresHeidebloem[[#This Row],[1]:[5]])</f>
        <v>0</v>
      </c>
      <c r="K29" s="21"/>
      <c r="L29" s="22"/>
      <c r="M29" s="22"/>
      <c r="N29" s="22"/>
      <c r="O29" s="23"/>
      <c r="P29" s="20">
        <f>SUM(ScoresHeidebloem[[#This Row],[21]:[25]])</f>
        <v>0</v>
      </c>
      <c r="Q29" s="12">
        <v>4</v>
      </c>
    </row>
    <row r="30" spans="1:24" x14ac:dyDescent="0.25">
      <c r="A30" s="15">
        <v>27</v>
      </c>
      <c r="B30" s="17"/>
      <c r="C30" s="50"/>
      <c r="D30" s="21"/>
      <c r="E30" s="21"/>
      <c r="F30" s="22"/>
      <c r="G30" s="22"/>
      <c r="H30" s="22"/>
      <c r="I30" s="22"/>
      <c r="J30" s="20">
        <f>SUM(ScoresHeidebloem[[#This Row],[1]:[5]])</f>
        <v>0</v>
      </c>
      <c r="K30" s="21"/>
      <c r="L30" s="22"/>
      <c r="M30" s="22"/>
      <c r="N30" s="22"/>
      <c r="O30" s="23"/>
      <c r="P30" s="20">
        <f>SUM(ScoresHeidebloem[[#This Row],[21]:[25]])</f>
        <v>0</v>
      </c>
      <c r="Q30" s="12">
        <v>4</v>
      </c>
    </row>
    <row r="31" spans="1:24" x14ac:dyDescent="0.25">
      <c r="A31" s="15">
        <v>28</v>
      </c>
      <c r="B31" s="17"/>
      <c r="C31" s="50"/>
      <c r="D31" s="21"/>
      <c r="E31" s="21"/>
      <c r="F31" s="22"/>
      <c r="G31" s="22"/>
      <c r="H31" s="22"/>
      <c r="I31" s="22"/>
      <c r="J31" s="20">
        <f>SUM(ScoresHeidebloem[[#This Row],[1]:[5]])</f>
        <v>0</v>
      </c>
      <c r="K31" s="21"/>
      <c r="L31" s="22"/>
      <c r="M31" s="22"/>
      <c r="N31" s="22"/>
      <c r="O31" s="23"/>
      <c r="P31" s="20">
        <f>SUM(ScoresHeidebloem[[#This Row],[21]:[25]])</f>
        <v>0</v>
      </c>
      <c r="Q31" s="12">
        <v>4</v>
      </c>
    </row>
    <row r="32" spans="1:24" x14ac:dyDescent="0.25">
      <c r="A32" s="15">
        <v>29</v>
      </c>
      <c r="B32" s="17"/>
      <c r="C32" s="50"/>
      <c r="D32" s="21"/>
      <c r="E32" s="21"/>
      <c r="F32" s="22"/>
      <c r="G32" s="22"/>
      <c r="H32" s="22"/>
      <c r="I32" s="22"/>
      <c r="J32" s="20">
        <f>SUM(ScoresHeidebloem[[#This Row],[1]:[5]])</f>
        <v>0</v>
      </c>
      <c r="K32" s="21"/>
      <c r="L32" s="22"/>
      <c r="M32" s="22"/>
      <c r="N32" s="22"/>
      <c r="O32" s="23"/>
      <c r="P32" s="20">
        <f>SUM(ScoresHeidebloem[[#This Row],[21]:[25]])</f>
        <v>0</v>
      </c>
      <c r="Q32" s="12">
        <v>4</v>
      </c>
    </row>
    <row r="33" spans="1:17" ht="15.75" thickBot="1" x14ac:dyDescent="0.3">
      <c r="A33" s="16">
        <v>30</v>
      </c>
      <c r="B33" s="17"/>
      <c r="C33" s="50"/>
      <c r="D33" s="21"/>
      <c r="E33" s="24"/>
      <c r="F33" s="25"/>
      <c r="G33" s="25"/>
      <c r="H33" s="25"/>
      <c r="I33" s="25"/>
      <c r="J33" s="121">
        <f>SUM(ScoresHeidebloem[[#This Row],[1]:[5]])</f>
        <v>0</v>
      </c>
      <c r="K33" s="24"/>
      <c r="L33" s="25"/>
      <c r="M33" s="25"/>
      <c r="N33" s="25"/>
      <c r="O33" s="26"/>
      <c r="P33" s="121">
        <f>SUM(ScoresHeidebloem[[#This Row],[21]:[25]])</f>
        <v>0</v>
      </c>
      <c r="Q33" s="12">
        <v>4</v>
      </c>
    </row>
    <row r="100" spans="1:8" ht="15" hidden="1" customHeight="1" thickTop="1" thickBot="1" x14ac:dyDescent="0.3">
      <c r="A100" s="167" t="s">
        <v>101</v>
      </c>
      <c r="B100" s="167"/>
      <c r="C100" s="167">
        <f>'# Onderlinge'!M1</f>
        <v>2018</v>
      </c>
      <c r="D100" s="178"/>
      <c r="E100" s="174" t="s">
        <v>103</v>
      </c>
      <c r="F100" s="175"/>
      <c r="G100" s="176" t="s">
        <v>104</v>
      </c>
      <c r="H100" s="177"/>
    </row>
    <row r="101" spans="1:8" ht="15.75" hidden="1" thickTop="1" x14ac:dyDescent="0.25">
      <c r="A101" s="168" t="s">
        <v>95</v>
      </c>
      <c r="B101" s="168"/>
      <c r="C101" s="163" t="s">
        <v>98</v>
      </c>
      <c r="D101" s="170"/>
      <c r="E101" s="180">
        <f>C100-18</f>
        <v>2000</v>
      </c>
      <c r="F101" s="161"/>
      <c r="G101" s="161">
        <f>C100-16</f>
        <v>2002</v>
      </c>
      <c r="H101" s="162"/>
    </row>
    <row r="102" spans="1:8" hidden="1" x14ac:dyDescent="0.25">
      <c r="A102" s="168" t="s">
        <v>96</v>
      </c>
      <c r="B102" s="168"/>
      <c r="C102" s="163" t="s">
        <v>99</v>
      </c>
      <c r="D102" s="170"/>
      <c r="E102" s="179">
        <f>C100-15</f>
        <v>2003</v>
      </c>
      <c r="F102" s="163"/>
      <c r="G102" s="163">
        <f>C100-13</f>
        <v>2005</v>
      </c>
      <c r="H102" s="164"/>
    </row>
    <row r="103" spans="1:8" ht="15.75" hidden="1" thickBot="1" x14ac:dyDescent="0.3">
      <c r="A103" s="169" t="s">
        <v>97</v>
      </c>
      <c r="B103" s="169"/>
      <c r="C103" s="171" t="s">
        <v>100</v>
      </c>
      <c r="D103" s="172"/>
      <c r="E103" s="173">
        <f>C100-12</f>
        <v>2006</v>
      </c>
      <c r="F103" s="165"/>
      <c r="G103" s="165">
        <f>C100</f>
        <v>2018</v>
      </c>
      <c r="H103" s="166"/>
    </row>
  </sheetData>
  <protectedRanges>
    <protectedRange sqref="B21:P33 J4:J20 P4:P20" name="Scores" securityDescriptor="O:WDG:WDD:(A;;CC;;;WD)"/>
    <protectedRange sqref="K16:O16 B4:I20" name="Scores_1" securityDescriptor="O:WDG:WDD:(A;;CC;;;WD)"/>
    <protectedRange sqref="K17:O20 K4:O15" name="Scores_2" securityDescriptor="O:WDG:WDD:(A;;CC;;;WD)"/>
  </protectedRanges>
  <sortState ref="B4:P33">
    <sortCondition descending="1" ref="D4:D33"/>
    <sortCondition descending="1" ref="O4:O33"/>
    <sortCondition descending="1" ref="N4:N33"/>
    <sortCondition descending="1" ref="M4:M33"/>
    <sortCondition descending="1" ref="L4:L33"/>
    <sortCondition descending="1" ref="K4:K33"/>
  </sortState>
  <mergeCells count="24">
    <mergeCell ref="A102:B102"/>
    <mergeCell ref="C102:D102"/>
    <mergeCell ref="E102:F102"/>
    <mergeCell ref="G102:H102"/>
    <mergeCell ref="A103:B103"/>
    <mergeCell ref="C103:D103"/>
    <mergeCell ref="E103:F103"/>
    <mergeCell ref="G103:H103"/>
    <mergeCell ref="A100:B100"/>
    <mergeCell ref="C100:D100"/>
    <mergeCell ref="E100:F100"/>
    <mergeCell ref="G100:H100"/>
    <mergeCell ref="A101:B101"/>
    <mergeCell ref="C101:D101"/>
    <mergeCell ref="E101:F101"/>
    <mergeCell ref="G101:H101"/>
    <mergeCell ref="S22:T22"/>
    <mergeCell ref="S23:T23"/>
    <mergeCell ref="S24:T24"/>
    <mergeCell ref="E2:J2"/>
    <mergeCell ref="K2:O2"/>
    <mergeCell ref="S19:T19"/>
    <mergeCell ref="S20:T20"/>
    <mergeCell ref="S21:T21"/>
  </mergeCells>
  <pageMargins left="0.70866141732283472" right="0.70866141732283472" top="0.74803149606299213" bottom="0.55118110236220474" header="0.31496062992125984" footer="0.31496062992125984"/>
  <pageSetup paperSize="9" orientation="landscape" horizontalDpi="4294967293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04"/>
  <sheetViews>
    <sheetView zoomScaleNormal="100" workbookViewId="0">
      <selection activeCell="B4" sqref="B4:P63"/>
    </sheetView>
  </sheetViews>
  <sheetFormatPr defaultRowHeight="15" x14ac:dyDescent="0.25"/>
  <cols>
    <col min="2" max="2" width="23.85546875" customWidth="1"/>
    <col min="3" max="3" width="8.7109375" style="53" customWidth="1"/>
    <col min="4" max="4" width="12.28515625" style="11" customWidth="1"/>
    <col min="5" max="9" width="4.140625" style="11" customWidth="1"/>
    <col min="10" max="10" width="9.140625" style="11"/>
    <col min="11" max="15" width="5.140625" style="11" customWidth="1"/>
    <col min="16" max="16" width="7.42578125" style="11" bestFit="1" customWidth="1"/>
    <col min="19" max="19" width="6.28515625" customWidth="1"/>
    <col min="20" max="20" width="14.140625" customWidth="1"/>
    <col min="21" max="21" width="9.28515625" customWidth="1"/>
    <col min="22" max="22" width="9.28515625" bestFit="1" customWidth="1"/>
    <col min="23" max="23" width="6.28515625" customWidth="1"/>
    <col min="24" max="24" width="14.28515625" customWidth="1"/>
  </cols>
  <sheetData>
    <row r="1" spans="1:24" ht="15.75" thickBot="1" x14ac:dyDescent="0.3">
      <c r="B1" s="1" t="s">
        <v>0</v>
      </c>
    </row>
    <row r="2" spans="1:24" ht="15.75" thickBot="1" x14ac:dyDescent="0.3">
      <c r="E2" s="155" t="s">
        <v>4</v>
      </c>
      <c r="F2" s="156"/>
      <c r="G2" s="156"/>
      <c r="H2" s="156"/>
      <c r="I2" s="156"/>
      <c r="J2" s="156"/>
      <c r="K2" s="159" t="s">
        <v>13</v>
      </c>
      <c r="L2" s="160"/>
      <c r="M2" s="160"/>
      <c r="N2" s="160"/>
      <c r="O2" s="160"/>
      <c r="P2" s="119"/>
    </row>
    <row r="3" spans="1:24" ht="15.75" thickBot="1" x14ac:dyDescent="0.3">
      <c r="A3" s="65" t="s">
        <v>12</v>
      </c>
      <c r="B3" s="27" t="s">
        <v>1</v>
      </c>
      <c r="C3" s="54" t="s">
        <v>2</v>
      </c>
      <c r="D3" s="29" t="s">
        <v>3</v>
      </c>
      <c r="E3" s="30" t="s">
        <v>21</v>
      </c>
      <c r="F3" s="19" t="s">
        <v>22</v>
      </c>
      <c r="G3" s="19" t="s">
        <v>23</v>
      </c>
      <c r="H3" s="19" t="s">
        <v>24</v>
      </c>
      <c r="I3" s="19" t="s">
        <v>25</v>
      </c>
      <c r="J3" s="19" t="s">
        <v>20</v>
      </c>
      <c r="K3" s="122" t="s">
        <v>69</v>
      </c>
      <c r="L3" s="49" t="s">
        <v>68</v>
      </c>
      <c r="M3" s="49" t="s">
        <v>67</v>
      </c>
      <c r="N3" s="49" t="s">
        <v>66</v>
      </c>
      <c r="O3" s="49" t="s">
        <v>65</v>
      </c>
      <c r="P3" s="123" t="s">
        <v>110</v>
      </c>
      <c r="Q3" s="49" t="s">
        <v>63</v>
      </c>
      <c r="S3" s="7" t="s">
        <v>2</v>
      </c>
      <c r="T3" s="8"/>
    </row>
    <row r="4" spans="1:24" x14ac:dyDescent="0.25">
      <c r="A4" s="13">
        <v>1</v>
      </c>
      <c r="B4" s="17" t="s">
        <v>152</v>
      </c>
      <c r="C4" s="50">
        <v>4</v>
      </c>
      <c r="D4" s="21">
        <v>226</v>
      </c>
      <c r="E4" s="33">
        <v>8</v>
      </c>
      <c r="F4" s="34">
        <v>10</v>
      </c>
      <c r="G4" s="34">
        <v>10</v>
      </c>
      <c r="H4" s="34">
        <v>10</v>
      </c>
      <c r="I4" s="34">
        <v>10</v>
      </c>
      <c r="J4" s="120">
        <f>SUM(ScoresHeideroosje[[#This Row],[1]:[5]])</f>
        <v>48</v>
      </c>
      <c r="K4" s="21">
        <v>10</v>
      </c>
      <c r="L4" s="22">
        <v>9</v>
      </c>
      <c r="M4" s="22">
        <v>10</v>
      </c>
      <c r="N4" s="22">
        <v>9</v>
      </c>
      <c r="O4" s="23">
        <v>10</v>
      </c>
      <c r="P4" s="120">
        <f>SUM(ScoresHeideroosje[[#This Row],[21]:[25]])</f>
        <v>48</v>
      </c>
      <c r="Q4" s="12">
        <v>5</v>
      </c>
      <c r="R4" s="12"/>
      <c r="S4" s="35">
        <v>1</v>
      </c>
      <c r="T4" s="4" t="s">
        <v>6</v>
      </c>
    </row>
    <row r="5" spans="1:24" x14ac:dyDescent="0.25">
      <c r="A5" s="14">
        <v>2</v>
      </c>
      <c r="B5" s="17" t="s">
        <v>112</v>
      </c>
      <c r="C5" s="50">
        <v>1</v>
      </c>
      <c r="D5" s="21">
        <v>226</v>
      </c>
      <c r="E5" s="21">
        <v>9</v>
      </c>
      <c r="F5" s="22">
        <v>9</v>
      </c>
      <c r="G5" s="22">
        <v>8</v>
      </c>
      <c r="H5" s="22">
        <v>10</v>
      </c>
      <c r="I5" s="22">
        <v>10</v>
      </c>
      <c r="J5" s="20">
        <f>SUM(ScoresHeideroosje[[#This Row],[1]:[5]])</f>
        <v>46</v>
      </c>
      <c r="K5" s="21">
        <v>8</v>
      </c>
      <c r="L5" s="22">
        <v>9</v>
      </c>
      <c r="M5" s="22">
        <v>10</v>
      </c>
      <c r="N5" s="22">
        <v>9</v>
      </c>
      <c r="O5" s="23">
        <v>9</v>
      </c>
      <c r="P5" s="20">
        <f>SUM(ScoresHeideroosje[[#This Row],[21]:[25]])</f>
        <v>45</v>
      </c>
      <c r="Q5" s="12">
        <v>5</v>
      </c>
      <c r="R5" s="12"/>
      <c r="S5" s="36">
        <v>2</v>
      </c>
      <c r="T5" s="4" t="s">
        <v>7</v>
      </c>
    </row>
    <row r="6" spans="1:24" x14ac:dyDescent="0.25">
      <c r="A6" s="14">
        <v>3</v>
      </c>
      <c r="B6" s="17" t="s">
        <v>123</v>
      </c>
      <c r="C6" s="50">
        <v>1</v>
      </c>
      <c r="D6" s="21">
        <v>222</v>
      </c>
      <c r="E6" s="21">
        <v>10</v>
      </c>
      <c r="F6" s="22">
        <v>10</v>
      </c>
      <c r="G6" s="22">
        <v>10</v>
      </c>
      <c r="H6" s="22">
        <v>10</v>
      </c>
      <c r="I6" s="22">
        <v>10</v>
      </c>
      <c r="J6" s="20">
        <f>SUM(ScoresHeideroosje[[#This Row],[1]:[5]])</f>
        <v>50</v>
      </c>
      <c r="K6" s="21">
        <v>9</v>
      </c>
      <c r="L6" s="22">
        <v>9</v>
      </c>
      <c r="M6" s="22">
        <v>8</v>
      </c>
      <c r="N6" s="22">
        <v>8</v>
      </c>
      <c r="O6" s="23">
        <v>10</v>
      </c>
      <c r="P6" s="20">
        <f>SUM(ScoresHeideroosje[[#This Row],[21]:[25]])</f>
        <v>44</v>
      </c>
      <c r="Q6" s="12">
        <v>5</v>
      </c>
      <c r="R6" s="12"/>
      <c r="S6" s="36">
        <v>3</v>
      </c>
      <c r="T6" s="4" t="s">
        <v>8</v>
      </c>
      <c r="U6" s="53"/>
      <c r="V6" s="114" t="s">
        <v>103</v>
      </c>
      <c r="W6" s="114" t="s">
        <v>104</v>
      </c>
    </row>
    <row r="7" spans="1:24" x14ac:dyDescent="0.25">
      <c r="A7" s="14">
        <v>4</v>
      </c>
      <c r="B7" s="17" t="s">
        <v>122</v>
      </c>
      <c r="C7" s="50">
        <v>1</v>
      </c>
      <c r="D7" s="21">
        <v>221</v>
      </c>
      <c r="E7" s="21">
        <v>10</v>
      </c>
      <c r="F7" s="22">
        <v>10</v>
      </c>
      <c r="G7" s="22">
        <v>8</v>
      </c>
      <c r="H7" s="22">
        <v>10</v>
      </c>
      <c r="I7" s="22">
        <v>9</v>
      </c>
      <c r="J7" s="20">
        <f>SUM(ScoresHeideroosje[[#This Row],[1]:[5]])</f>
        <v>47</v>
      </c>
      <c r="K7" s="21">
        <v>10</v>
      </c>
      <c r="L7" s="22">
        <v>10</v>
      </c>
      <c r="M7" s="22">
        <v>8</v>
      </c>
      <c r="N7" s="22">
        <v>10</v>
      </c>
      <c r="O7" s="23">
        <v>9</v>
      </c>
      <c r="P7" s="20">
        <f>SUM(ScoresHeideroosje[[#This Row],[21]:[25]])</f>
        <v>47</v>
      </c>
      <c r="Q7" s="12">
        <v>5</v>
      </c>
      <c r="R7" s="12"/>
      <c r="S7" s="36">
        <v>4</v>
      </c>
      <c r="T7" s="4" t="s">
        <v>9</v>
      </c>
      <c r="U7" s="113" t="s">
        <v>106</v>
      </c>
      <c r="V7" s="114">
        <f>E101</f>
        <v>2000</v>
      </c>
      <c r="W7" s="114">
        <f>G101</f>
        <v>2002</v>
      </c>
    </row>
    <row r="8" spans="1:24" ht="15.75" thickBot="1" x14ac:dyDescent="0.3">
      <c r="A8" s="14">
        <v>5</v>
      </c>
      <c r="B8" s="17" t="s">
        <v>121</v>
      </c>
      <c r="C8" s="50">
        <v>5</v>
      </c>
      <c r="D8" s="21">
        <v>221</v>
      </c>
      <c r="E8" s="21">
        <v>9</v>
      </c>
      <c r="F8" s="22">
        <v>8</v>
      </c>
      <c r="G8" s="22">
        <v>9</v>
      </c>
      <c r="H8" s="22">
        <v>10</v>
      </c>
      <c r="I8" s="22">
        <v>10</v>
      </c>
      <c r="J8" s="20">
        <f>SUM(ScoresHeideroosje[[#This Row],[1]:[5]])</f>
        <v>46</v>
      </c>
      <c r="K8" s="21">
        <v>10</v>
      </c>
      <c r="L8" s="22">
        <v>10</v>
      </c>
      <c r="M8" s="22">
        <v>7</v>
      </c>
      <c r="N8" s="22">
        <v>9</v>
      </c>
      <c r="O8" s="23">
        <v>9</v>
      </c>
      <c r="P8" s="20">
        <f>SUM(ScoresHeideroosje[[#This Row],[21]:[25]])</f>
        <v>45</v>
      </c>
      <c r="Q8" s="12">
        <v>5</v>
      </c>
      <c r="R8" s="12"/>
      <c r="S8" s="36">
        <v>5</v>
      </c>
      <c r="T8" s="4" t="s">
        <v>10</v>
      </c>
      <c r="U8" s="113" t="s">
        <v>107</v>
      </c>
      <c r="V8" s="114">
        <f>E102</f>
        <v>2003</v>
      </c>
      <c r="W8" s="114">
        <f>G102</f>
        <v>2005</v>
      </c>
    </row>
    <row r="9" spans="1:24" x14ac:dyDescent="0.25">
      <c r="A9" s="14">
        <v>6</v>
      </c>
      <c r="B9" s="17" t="s">
        <v>128</v>
      </c>
      <c r="C9" s="50">
        <v>3</v>
      </c>
      <c r="D9" s="21">
        <v>221</v>
      </c>
      <c r="E9" s="21">
        <v>10</v>
      </c>
      <c r="F9" s="22">
        <v>9</v>
      </c>
      <c r="G9" s="22">
        <v>10</v>
      </c>
      <c r="H9" s="22">
        <v>9</v>
      </c>
      <c r="I9" s="22">
        <v>9</v>
      </c>
      <c r="J9" s="20">
        <f>SUM(ScoresHeideroosje[[#This Row],[1]:[5]])</f>
        <v>47</v>
      </c>
      <c r="K9" s="21">
        <v>10</v>
      </c>
      <c r="L9" s="22">
        <v>8</v>
      </c>
      <c r="M9" s="22">
        <v>7</v>
      </c>
      <c r="N9" s="22">
        <v>9</v>
      </c>
      <c r="O9" s="23">
        <v>8</v>
      </c>
      <c r="P9" s="20">
        <f>SUM(ScoresHeideroosje[[#This Row],[21]:[25]])</f>
        <v>42</v>
      </c>
      <c r="Q9" s="12">
        <v>5</v>
      </c>
      <c r="R9" s="12"/>
      <c r="S9" s="62"/>
      <c r="T9" s="63"/>
    </row>
    <row r="10" spans="1:24" ht="15.75" thickBot="1" x14ac:dyDescent="0.3">
      <c r="A10" s="14">
        <v>7</v>
      </c>
      <c r="B10" s="17" t="s">
        <v>173</v>
      </c>
      <c r="C10" s="50">
        <v>5</v>
      </c>
      <c r="D10" s="21">
        <v>217</v>
      </c>
      <c r="E10" s="21">
        <v>10</v>
      </c>
      <c r="F10" s="22">
        <v>9</v>
      </c>
      <c r="G10" s="22">
        <v>9</v>
      </c>
      <c r="H10" s="22">
        <v>9</v>
      </c>
      <c r="I10" s="22">
        <v>9</v>
      </c>
      <c r="J10" s="20">
        <f>SUM(ScoresHeideroosje[[#This Row],[1]:[5]])</f>
        <v>46</v>
      </c>
      <c r="K10" s="21">
        <v>10</v>
      </c>
      <c r="L10" s="22">
        <v>9</v>
      </c>
      <c r="M10" s="22">
        <v>9</v>
      </c>
      <c r="N10" s="18">
        <v>9</v>
      </c>
      <c r="O10" s="23">
        <v>9</v>
      </c>
      <c r="P10" s="20">
        <f>SUM(ScoresHeideroosje[[#This Row],[21]:[25]])</f>
        <v>46</v>
      </c>
      <c r="Q10" s="12">
        <v>5</v>
      </c>
      <c r="R10" s="12"/>
    </row>
    <row r="11" spans="1:24" ht="15.75" thickBot="1" x14ac:dyDescent="0.3">
      <c r="A11" s="14">
        <v>8</v>
      </c>
      <c r="B11" s="17" t="s">
        <v>125</v>
      </c>
      <c r="C11" s="50">
        <v>1</v>
      </c>
      <c r="D11" s="21">
        <v>217</v>
      </c>
      <c r="E11" s="21">
        <v>9</v>
      </c>
      <c r="F11" s="22">
        <v>9</v>
      </c>
      <c r="G11" s="22">
        <v>10</v>
      </c>
      <c r="H11" s="22">
        <v>9</v>
      </c>
      <c r="I11" s="22">
        <v>9</v>
      </c>
      <c r="J11" s="20">
        <f>SUM(ScoresHeideroosje[[#This Row],[1]:[5]])</f>
        <v>46</v>
      </c>
      <c r="K11" s="21">
        <v>8</v>
      </c>
      <c r="L11" s="22">
        <v>9</v>
      </c>
      <c r="M11" s="22">
        <v>8</v>
      </c>
      <c r="N11" s="18">
        <v>7</v>
      </c>
      <c r="O11" s="23">
        <v>8</v>
      </c>
      <c r="P11" s="20">
        <f>SUM(ScoresHeideroosje[[#This Row],[21]:[25]])</f>
        <v>40</v>
      </c>
      <c r="Q11" s="12">
        <v>5</v>
      </c>
      <c r="R11" s="12"/>
      <c r="S11" s="7" t="s">
        <v>5</v>
      </c>
      <c r="T11" s="10"/>
      <c r="U11" s="10"/>
      <c r="V11" s="10"/>
      <c r="W11" s="10"/>
      <c r="X11" s="8"/>
    </row>
    <row r="12" spans="1:24" x14ac:dyDescent="0.25">
      <c r="A12" s="14">
        <v>9</v>
      </c>
      <c r="B12" s="17" t="s">
        <v>177</v>
      </c>
      <c r="C12" s="50">
        <v>1</v>
      </c>
      <c r="D12" s="21">
        <v>211</v>
      </c>
      <c r="E12" s="21">
        <v>9</v>
      </c>
      <c r="F12" s="22">
        <v>10</v>
      </c>
      <c r="G12" s="22">
        <v>10</v>
      </c>
      <c r="H12" s="22">
        <v>10</v>
      </c>
      <c r="I12" s="22">
        <v>8</v>
      </c>
      <c r="J12" s="20">
        <f>SUM(ScoresHeideroosje[[#This Row],[1]:[5]])</f>
        <v>47</v>
      </c>
      <c r="K12" s="21">
        <v>9</v>
      </c>
      <c r="L12" s="22">
        <v>9</v>
      </c>
      <c r="M12" s="22">
        <v>7</v>
      </c>
      <c r="N12" s="22">
        <v>8</v>
      </c>
      <c r="O12" s="23">
        <v>10</v>
      </c>
      <c r="P12" s="20">
        <f>SUM(ScoresHeideroosje[[#This Row],[21]:[25]])</f>
        <v>43</v>
      </c>
      <c r="Q12" s="12">
        <v>5</v>
      </c>
      <c r="R12" s="12"/>
      <c r="S12" s="3" t="s">
        <v>14</v>
      </c>
      <c r="T12" s="2"/>
      <c r="U12" s="2"/>
      <c r="V12" s="2"/>
      <c r="W12" s="2"/>
      <c r="X12" s="4"/>
    </row>
    <row r="13" spans="1:24" ht="15.75" thickBot="1" x14ac:dyDescent="0.3">
      <c r="A13" s="14">
        <v>10</v>
      </c>
      <c r="B13" s="17" t="s">
        <v>124</v>
      </c>
      <c r="C13" s="50">
        <v>3</v>
      </c>
      <c r="D13" s="21">
        <v>211</v>
      </c>
      <c r="E13" s="21">
        <v>8</v>
      </c>
      <c r="F13" s="22">
        <v>10</v>
      </c>
      <c r="G13" s="22">
        <v>10</v>
      </c>
      <c r="H13" s="22">
        <v>8</v>
      </c>
      <c r="I13" s="22">
        <v>9</v>
      </c>
      <c r="J13" s="20">
        <f>SUM(ScoresHeideroosje[[#This Row],[1]:[5]])</f>
        <v>45</v>
      </c>
      <c r="K13" s="21">
        <v>7</v>
      </c>
      <c r="L13" s="22">
        <v>10</v>
      </c>
      <c r="M13" s="22">
        <v>9</v>
      </c>
      <c r="N13" s="22">
        <v>8</v>
      </c>
      <c r="O13" s="23">
        <v>9</v>
      </c>
      <c r="P13" s="20">
        <f>SUM(ScoresHeideroosje[[#This Row],[21]:[25]])</f>
        <v>43</v>
      </c>
      <c r="Q13" s="12">
        <v>5</v>
      </c>
      <c r="R13" s="12"/>
      <c r="S13" s="5" t="s">
        <v>15</v>
      </c>
      <c r="T13" s="9"/>
      <c r="U13" s="9"/>
      <c r="V13" s="9"/>
      <c r="W13" s="9"/>
      <c r="X13" s="6"/>
    </row>
    <row r="14" spans="1:24" ht="15.75" thickBot="1" x14ac:dyDescent="0.3">
      <c r="A14" s="14">
        <v>11</v>
      </c>
      <c r="B14" s="17" t="s">
        <v>111</v>
      </c>
      <c r="C14" s="50">
        <v>1</v>
      </c>
      <c r="D14" s="21">
        <v>210</v>
      </c>
      <c r="E14" s="21">
        <v>8</v>
      </c>
      <c r="F14" s="12">
        <v>9</v>
      </c>
      <c r="G14" s="12">
        <v>10</v>
      </c>
      <c r="H14" s="12">
        <v>10</v>
      </c>
      <c r="I14" s="12">
        <v>9</v>
      </c>
      <c r="J14" s="20">
        <f>SUM(ScoresHeideroosje[[#This Row],[1]:[5]])</f>
        <v>46</v>
      </c>
      <c r="K14" s="21">
        <v>9</v>
      </c>
      <c r="L14" s="22">
        <v>9</v>
      </c>
      <c r="M14" s="22">
        <v>7</v>
      </c>
      <c r="N14" s="18">
        <v>8</v>
      </c>
      <c r="O14" s="23">
        <v>10</v>
      </c>
      <c r="P14" s="20">
        <f>SUM(ScoresHeideroosje[[#This Row],[21]:[25]])</f>
        <v>43</v>
      </c>
      <c r="Q14" s="12">
        <v>5</v>
      </c>
      <c r="R14" s="12"/>
    </row>
    <row r="15" spans="1:24" ht="15.75" thickBot="1" x14ac:dyDescent="0.3">
      <c r="A15" s="14">
        <v>12</v>
      </c>
      <c r="B15" s="17" t="s">
        <v>154</v>
      </c>
      <c r="C15" s="50">
        <v>1</v>
      </c>
      <c r="D15" s="21">
        <v>205</v>
      </c>
      <c r="E15" s="21">
        <v>8</v>
      </c>
      <c r="F15" s="22">
        <v>9</v>
      </c>
      <c r="G15" s="22">
        <v>10</v>
      </c>
      <c r="H15" s="22">
        <v>7</v>
      </c>
      <c r="I15" s="22">
        <v>10</v>
      </c>
      <c r="J15" s="20">
        <f>SUM(ScoresHeideroosje[[#This Row],[1]:[5]])</f>
        <v>44</v>
      </c>
      <c r="K15" s="21">
        <v>7</v>
      </c>
      <c r="L15" s="22">
        <v>9</v>
      </c>
      <c r="M15" s="22">
        <v>8</v>
      </c>
      <c r="N15" s="22">
        <v>7</v>
      </c>
      <c r="O15" s="23">
        <v>7</v>
      </c>
      <c r="P15" s="20">
        <f>SUM(ScoresHeideroosje[[#This Row],[21]:[25]])</f>
        <v>38</v>
      </c>
      <c r="Q15" s="12">
        <v>5</v>
      </c>
      <c r="R15" s="12"/>
      <c r="S15" s="7" t="s">
        <v>27</v>
      </c>
      <c r="T15" s="10"/>
      <c r="U15" s="10"/>
      <c r="V15" s="10"/>
      <c r="W15" s="10"/>
      <c r="X15" s="8"/>
    </row>
    <row r="16" spans="1:24" x14ac:dyDescent="0.25">
      <c r="A16" s="14">
        <v>13</v>
      </c>
      <c r="B16" s="17" t="s">
        <v>126</v>
      </c>
      <c r="C16" s="50">
        <v>1</v>
      </c>
      <c r="D16" s="21">
        <v>201</v>
      </c>
      <c r="E16" s="21">
        <v>8</v>
      </c>
      <c r="F16" s="22">
        <v>9</v>
      </c>
      <c r="G16" s="22">
        <v>9</v>
      </c>
      <c r="H16" s="22">
        <v>10</v>
      </c>
      <c r="I16" s="22">
        <v>9</v>
      </c>
      <c r="J16" s="20">
        <f>SUM(ScoresHeideroosje[[#This Row],[1]:[5]])</f>
        <v>45</v>
      </c>
      <c r="K16" s="21">
        <v>8</v>
      </c>
      <c r="L16" s="22">
        <v>9</v>
      </c>
      <c r="M16" s="22">
        <v>9</v>
      </c>
      <c r="N16" s="22">
        <v>10</v>
      </c>
      <c r="O16" s="23">
        <v>9</v>
      </c>
      <c r="P16" s="20">
        <f>SUM(ScoresHeideroosje[[#This Row],[21]:[25]])</f>
        <v>45</v>
      </c>
      <c r="Q16" s="12">
        <v>5</v>
      </c>
      <c r="R16" s="12"/>
      <c r="S16" s="3" t="s">
        <v>28</v>
      </c>
      <c r="T16" s="2"/>
      <c r="U16" s="2"/>
      <c r="V16" s="2"/>
      <c r="W16" s="2"/>
      <c r="X16" s="4"/>
    </row>
    <row r="17" spans="1:24" ht="15.75" thickBot="1" x14ac:dyDescent="0.3">
      <c r="A17" s="14">
        <v>14</v>
      </c>
      <c r="B17" s="17" t="s">
        <v>129</v>
      </c>
      <c r="C17" s="50">
        <v>2</v>
      </c>
      <c r="D17" s="21">
        <v>201</v>
      </c>
      <c r="E17" s="21">
        <v>10</v>
      </c>
      <c r="F17" s="22">
        <v>8</v>
      </c>
      <c r="G17" s="22">
        <v>8</v>
      </c>
      <c r="H17" s="22">
        <v>10</v>
      </c>
      <c r="I17" s="22">
        <v>8</v>
      </c>
      <c r="J17" s="20">
        <f>SUM(ScoresHeideroosje[[#This Row],[1]:[5]])</f>
        <v>44</v>
      </c>
      <c r="K17" s="21">
        <v>6</v>
      </c>
      <c r="L17" s="22">
        <v>9</v>
      </c>
      <c r="M17" s="22">
        <v>7</v>
      </c>
      <c r="N17" s="22">
        <v>8</v>
      </c>
      <c r="O17" s="23">
        <v>6</v>
      </c>
      <c r="P17" s="20">
        <f>SUM(ScoresHeideroosje[[#This Row],[21]:[25]])</f>
        <v>36</v>
      </c>
      <c r="Q17" s="12">
        <v>5</v>
      </c>
      <c r="R17" s="12"/>
      <c r="S17" s="5" t="s">
        <v>29</v>
      </c>
      <c r="T17" s="9"/>
      <c r="U17" s="9"/>
      <c r="V17" s="9"/>
      <c r="W17" s="9"/>
      <c r="X17" s="6"/>
    </row>
    <row r="18" spans="1:24" x14ac:dyDescent="0.25">
      <c r="A18" s="14">
        <v>15</v>
      </c>
      <c r="B18" s="17" t="s">
        <v>127</v>
      </c>
      <c r="C18" s="50">
        <v>3</v>
      </c>
      <c r="D18" s="21">
        <v>199</v>
      </c>
      <c r="E18" s="21">
        <v>8</v>
      </c>
      <c r="F18" s="22">
        <v>10</v>
      </c>
      <c r="G18" s="22">
        <v>9</v>
      </c>
      <c r="H18" s="22">
        <v>7</v>
      </c>
      <c r="I18" s="22">
        <v>9</v>
      </c>
      <c r="J18" s="20">
        <f>SUM(ScoresHeideroosje[[#This Row],[1]:[5]])</f>
        <v>43</v>
      </c>
      <c r="K18" s="21">
        <v>6</v>
      </c>
      <c r="L18" s="22">
        <v>9</v>
      </c>
      <c r="M18" s="22">
        <v>5</v>
      </c>
      <c r="N18" s="22">
        <v>9</v>
      </c>
      <c r="O18" s="23">
        <v>9</v>
      </c>
      <c r="P18" s="20">
        <f>SUM(ScoresHeideroosje[[#This Row],[21]:[25]])</f>
        <v>38</v>
      </c>
      <c r="Q18" s="12">
        <v>5</v>
      </c>
      <c r="R18" s="12"/>
    </row>
    <row r="19" spans="1:24" x14ac:dyDescent="0.25">
      <c r="A19" s="14">
        <v>16</v>
      </c>
      <c r="B19" s="17" t="s">
        <v>157</v>
      </c>
      <c r="C19" s="50">
        <v>1</v>
      </c>
      <c r="D19" s="21">
        <v>198</v>
      </c>
      <c r="E19" s="21">
        <v>9</v>
      </c>
      <c r="F19" s="22">
        <v>9</v>
      </c>
      <c r="G19" s="22">
        <v>9</v>
      </c>
      <c r="H19" s="22">
        <v>10</v>
      </c>
      <c r="I19" s="22">
        <v>9</v>
      </c>
      <c r="J19" s="20">
        <f>SUM(ScoresHeideroosje[[#This Row],[1]:[5]])</f>
        <v>46</v>
      </c>
      <c r="K19" s="21">
        <v>9</v>
      </c>
      <c r="L19" s="22">
        <v>9</v>
      </c>
      <c r="M19" s="22">
        <v>9</v>
      </c>
      <c r="N19" s="22">
        <v>10</v>
      </c>
      <c r="O19" s="23">
        <v>9</v>
      </c>
      <c r="P19" s="20">
        <f>SUM(ScoresHeideroosje[[#This Row],[21]:[25]])</f>
        <v>46</v>
      </c>
      <c r="Q19" s="12">
        <v>5</v>
      </c>
      <c r="R19" s="12"/>
      <c r="S19" s="158" t="s">
        <v>36</v>
      </c>
      <c r="T19" s="158"/>
      <c r="U19" s="39" t="s">
        <v>3</v>
      </c>
      <c r="V19" s="39" t="s">
        <v>113</v>
      </c>
    </row>
    <row r="20" spans="1:24" x14ac:dyDescent="0.25">
      <c r="A20" s="14">
        <v>17</v>
      </c>
      <c r="B20" s="17" t="s">
        <v>206</v>
      </c>
      <c r="C20" s="50">
        <v>4</v>
      </c>
      <c r="D20" s="21">
        <v>195</v>
      </c>
      <c r="E20" s="21">
        <v>8</v>
      </c>
      <c r="F20" s="22">
        <v>9</v>
      </c>
      <c r="G20" s="22">
        <v>10</v>
      </c>
      <c r="H20" s="22">
        <v>10</v>
      </c>
      <c r="I20" s="22">
        <v>6</v>
      </c>
      <c r="J20" s="20">
        <f>SUM(ScoresHeideroosje[[#This Row],[1]:[5]])</f>
        <v>43</v>
      </c>
      <c r="K20" s="21">
        <v>8</v>
      </c>
      <c r="L20" s="22">
        <v>9</v>
      </c>
      <c r="M20" s="22">
        <v>6</v>
      </c>
      <c r="N20" s="22">
        <v>7</v>
      </c>
      <c r="O20" s="23">
        <v>8</v>
      </c>
      <c r="P20" s="20">
        <f>SUM(ScoresHeideroosje[[#This Row],[21]:[25]])</f>
        <v>38</v>
      </c>
      <c r="Q20" s="12">
        <v>5</v>
      </c>
      <c r="R20" s="12"/>
      <c r="S20" s="157" t="str">
        <f>CONCATENATE($B$1," 1")</f>
        <v>Heideroosje 1</v>
      </c>
      <c r="T20" s="157"/>
      <c r="U20" s="38">
        <f>SUM(D4:D9)</f>
        <v>1337</v>
      </c>
      <c r="V20" s="38">
        <f>6 - COUNTBLANK(D4:D9)</f>
        <v>6</v>
      </c>
    </row>
    <row r="21" spans="1:24" x14ac:dyDescent="0.25">
      <c r="A21" s="14">
        <v>18</v>
      </c>
      <c r="B21" s="17" t="s">
        <v>163</v>
      </c>
      <c r="C21" s="50">
        <v>1</v>
      </c>
      <c r="D21" s="21">
        <v>195</v>
      </c>
      <c r="E21" s="21">
        <v>7</v>
      </c>
      <c r="F21" s="22">
        <v>7</v>
      </c>
      <c r="G21" s="22">
        <v>10</v>
      </c>
      <c r="H21" s="22">
        <v>10</v>
      </c>
      <c r="I21" s="22">
        <v>9</v>
      </c>
      <c r="J21" s="20">
        <f>SUM(ScoresHeideroosje[[#This Row],[1]:[5]])</f>
        <v>43</v>
      </c>
      <c r="K21" s="21">
        <v>7</v>
      </c>
      <c r="L21" s="12">
        <v>7</v>
      </c>
      <c r="M21" s="12">
        <v>7</v>
      </c>
      <c r="N21" s="12">
        <v>10</v>
      </c>
      <c r="O21" s="23">
        <v>7</v>
      </c>
      <c r="P21" s="20">
        <f>SUM(ScoresHeideroosje[[#This Row],[21]:[25]])</f>
        <v>38</v>
      </c>
      <c r="Q21" s="12">
        <v>5</v>
      </c>
      <c r="R21" s="12"/>
      <c r="S21" s="157" t="str">
        <f>CONCATENATE($B$1," 2")</f>
        <v>Heideroosje 2</v>
      </c>
      <c r="T21" s="157"/>
      <c r="U21" s="38">
        <f>SUM(D10:D15)</f>
        <v>1271</v>
      </c>
      <c r="V21" s="38">
        <f>6 - COUNTBLANK(D10:D15)</f>
        <v>6</v>
      </c>
    </row>
    <row r="22" spans="1:24" x14ac:dyDescent="0.25">
      <c r="A22" s="14">
        <v>19</v>
      </c>
      <c r="B22" s="17" t="s">
        <v>153</v>
      </c>
      <c r="C22" s="50">
        <v>3</v>
      </c>
      <c r="D22" s="21">
        <v>192</v>
      </c>
      <c r="E22" s="21">
        <v>10</v>
      </c>
      <c r="F22" s="22">
        <v>6</v>
      </c>
      <c r="G22" s="22">
        <v>9</v>
      </c>
      <c r="H22" s="22">
        <v>9</v>
      </c>
      <c r="I22" s="22">
        <v>8</v>
      </c>
      <c r="J22" s="20">
        <f>SUM(ScoresHeideroosje[[#This Row],[1]:[5]])</f>
        <v>42</v>
      </c>
      <c r="K22" s="21">
        <v>6</v>
      </c>
      <c r="L22" s="22">
        <v>8</v>
      </c>
      <c r="M22" s="22">
        <v>9</v>
      </c>
      <c r="N22" s="22">
        <v>9</v>
      </c>
      <c r="O22" s="23">
        <v>9</v>
      </c>
      <c r="P22" s="20">
        <f>SUM(ScoresHeideroosje[[#This Row],[21]:[25]])</f>
        <v>41</v>
      </c>
      <c r="Q22" s="12">
        <v>5</v>
      </c>
      <c r="R22" s="12"/>
      <c r="S22" s="157" t="str">
        <f>CONCATENATE($B$1," 3")</f>
        <v>Heideroosje 3</v>
      </c>
      <c r="T22" s="157"/>
      <c r="U22" s="38">
        <f>SUM(D16:D21)</f>
        <v>1189</v>
      </c>
      <c r="V22" s="38">
        <f>6 - COUNTBLANK(D16:D21)</f>
        <v>6</v>
      </c>
    </row>
    <row r="23" spans="1:24" x14ac:dyDescent="0.25">
      <c r="A23" s="14">
        <v>20</v>
      </c>
      <c r="B23" s="17" t="s">
        <v>132</v>
      </c>
      <c r="C23" s="50">
        <v>1</v>
      </c>
      <c r="D23" s="21">
        <v>179</v>
      </c>
      <c r="E23" s="21">
        <v>8</v>
      </c>
      <c r="F23" s="22">
        <v>8</v>
      </c>
      <c r="G23" s="22">
        <v>7</v>
      </c>
      <c r="H23" s="22">
        <v>9</v>
      </c>
      <c r="I23" s="22">
        <v>6</v>
      </c>
      <c r="J23" s="20">
        <f>SUM(ScoresHeideroosje[[#This Row],[1]:[5]])</f>
        <v>38</v>
      </c>
      <c r="K23" s="21">
        <v>8</v>
      </c>
      <c r="L23" s="12">
        <v>9</v>
      </c>
      <c r="M23" s="12">
        <v>8</v>
      </c>
      <c r="N23" s="12">
        <v>5</v>
      </c>
      <c r="O23" s="23">
        <v>7</v>
      </c>
      <c r="P23" s="20">
        <f>SUM(ScoresHeideroosje[[#This Row],[21]:[25]])</f>
        <v>37</v>
      </c>
      <c r="Q23" s="12">
        <v>5</v>
      </c>
      <c r="R23" s="12"/>
      <c r="S23" s="157" t="str">
        <f>CONCATENATE($B$1," 4")</f>
        <v>Heideroosje 4</v>
      </c>
      <c r="T23" s="157"/>
      <c r="U23" s="38">
        <f>SUM(D22:D27)</f>
        <v>1060</v>
      </c>
      <c r="V23" s="38">
        <f>6 - COUNTBLANK(D22:D27)</f>
        <v>6</v>
      </c>
    </row>
    <row r="24" spans="1:24" x14ac:dyDescent="0.25">
      <c r="A24" s="14">
        <v>21</v>
      </c>
      <c r="B24" s="17" t="s">
        <v>170</v>
      </c>
      <c r="C24" s="50">
        <v>1</v>
      </c>
      <c r="D24" s="21">
        <v>176</v>
      </c>
      <c r="E24" s="21">
        <v>9</v>
      </c>
      <c r="F24" s="22">
        <v>9</v>
      </c>
      <c r="G24" s="22">
        <v>8</v>
      </c>
      <c r="H24" s="22">
        <v>8</v>
      </c>
      <c r="I24" s="22">
        <v>10</v>
      </c>
      <c r="J24" s="20">
        <f>SUM(ScoresHeideroosje[[#This Row],[1]:[5]])</f>
        <v>44</v>
      </c>
      <c r="K24" s="21">
        <v>9</v>
      </c>
      <c r="L24" s="22">
        <v>7</v>
      </c>
      <c r="M24" s="22">
        <v>9</v>
      </c>
      <c r="N24" s="22">
        <v>9</v>
      </c>
      <c r="O24" s="23">
        <v>8</v>
      </c>
      <c r="P24" s="20">
        <f>SUM(ScoresHeideroosje[[#This Row],[21]:[25]])</f>
        <v>42</v>
      </c>
      <c r="Q24" s="12">
        <v>5</v>
      </c>
      <c r="R24" s="12"/>
      <c r="S24" s="157" t="str">
        <f>CONCATENATE($B$1," 5")</f>
        <v>Heideroosje 5</v>
      </c>
      <c r="T24" s="157"/>
      <c r="U24" s="38">
        <f>SUM(D28:D33)</f>
        <v>730</v>
      </c>
      <c r="V24" s="38">
        <f>6 - COUNTBLANK(D28:D33)</f>
        <v>5</v>
      </c>
    </row>
    <row r="25" spans="1:24" x14ac:dyDescent="0.25">
      <c r="A25" s="14">
        <v>22</v>
      </c>
      <c r="B25" s="17" t="s">
        <v>176</v>
      </c>
      <c r="C25" s="50">
        <v>2</v>
      </c>
      <c r="D25" s="21">
        <v>173</v>
      </c>
      <c r="E25" s="21">
        <v>7</v>
      </c>
      <c r="F25" s="22">
        <v>7</v>
      </c>
      <c r="G25" s="22">
        <v>9</v>
      </c>
      <c r="H25" s="22">
        <v>7</v>
      </c>
      <c r="I25" s="22">
        <v>9</v>
      </c>
      <c r="J25" s="20">
        <f>SUM(ScoresHeideroosje[[#This Row],[1]:[5]])</f>
        <v>39</v>
      </c>
      <c r="K25" s="21">
        <v>4</v>
      </c>
      <c r="L25" s="22">
        <v>7</v>
      </c>
      <c r="M25" s="22">
        <v>9</v>
      </c>
      <c r="N25" s="22">
        <v>10</v>
      </c>
      <c r="O25" s="23">
        <v>7</v>
      </c>
      <c r="P25" s="20">
        <f>SUM(ScoresHeideroosje[[#This Row],[21]:[25]])</f>
        <v>37</v>
      </c>
      <c r="Q25" s="12">
        <v>5</v>
      </c>
      <c r="R25" s="12"/>
      <c r="S25" s="157" t="str">
        <f>CONCATENATE($B$1," 6")</f>
        <v>Heideroosje 6</v>
      </c>
      <c r="T25" s="157"/>
      <c r="U25" s="38">
        <f>SUM(D34:D39)</f>
        <v>0</v>
      </c>
      <c r="V25" s="38">
        <f>6 - COUNTBLANK(D34:D39)</f>
        <v>0</v>
      </c>
    </row>
    <row r="26" spans="1:24" x14ac:dyDescent="0.25">
      <c r="A26" s="14">
        <v>23</v>
      </c>
      <c r="B26" s="17" t="s">
        <v>169</v>
      </c>
      <c r="C26" s="50">
        <v>3</v>
      </c>
      <c r="D26" s="21">
        <v>171</v>
      </c>
      <c r="E26" s="21">
        <v>8</v>
      </c>
      <c r="F26" s="12">
        <v>9</v>
      </c>
      <c r="G26" s="12">
        <v>8</v>
      </c>
      <c r="H26" s="12">
        <v>9</v>
      </c>
      <c r="I26" s="12">
        <v>6</v>
      </c>
      <c r="J26" s="20">
        <f>SUM(ScoresHeideroosje[[#This Row],[1]:[5]])</f>
        <v>40</v>
      </c>
      <c r="K26" s="21">
        <v>8</v>
      </c>
      <c r="L26" s="22">
        <v>9</v>
      </c>
      <c r="M26" s="22">
        <v>8</v>
      </c>
      <c r="N26" s="18">
        <v>9</v>
      </c>
      <c r="O26" s="23">
        <v>6</v>
      </c>
      <c r="P26" s="20">
        <f>SUM(ScoresHeideroosje[[#This Row],[21]:[25]])</f>
        <v>40</v>
      </c>
      <c r="Q26" s="12">
        <v>5</v>
      </c>
      <c r="R26" s="12"/>
      <c r="S26" s="157" t="str">
        <f>CONCATENATE($B$1," 7")</f>
        <v>Heideroosje 7</v>
      </c>
      <c r="T26" s="157"/>
      <c r="U26" s="38">
        <f>SUM(D40:D45)</f>
        <v>0</v>
      </c>
      <c r="V26" s="38">
        <f>6 - COUNTBLANK(D40:D45)</f>
        <v>0</v>
      </c>
    </row>
    <row r="27" spans="1:24" x14ac:dyDescent="0.25">
      <c r="A27" s="14">
        <v>24</v>
      </c>
      <c r="B27" s="17" t="s">
        <v>204</v>
      </c>
      <c r="C27" s="50">
        <v>1</v>
      </c>
      <c r="D27" s="21">
        <v>169</v>
      </c>
      <c r="E27" s="21">
        <v>8</v>
      </c>
      <c r="F27" s="22">
        <v>6</v>
      </c>
      <c r="G27" s="22">
        <v>4</v>
      </c>
      <c r="H27" s="22">
        <v>10</v>
      </c>
      <c r="I27" s="22">
        <v>7</v>
      </c>
      <c r="J27" s="20">
        <f>SUM(ScoresHeideroosje[[#This Row],[1]:[5]])</f>
        <v>35</v>
      </c>
      <c r="K27" s="21">
        <v>7</v>
      </c>
      <c r="L27" s="22">
        <v>6</v>
      </c>
      <c r="M27" s="22">
        <v>7</v>
      </c>
      <c r="N27" s="22">
        <v>9</v>
      </c>
      <c r="O27" s="23">
        <v>5</v>
      </c>
      <c r="P27" s="20">
        <f>SUM(ScoresHeideroosje[[#This Row],[21]:[25]])</f>
        <v>34</v>
      </c>
      <c r="Q27" s="12">
        <v>5</v>
      </c>
      <c r="R27" s="12"/>
      <c r="S27" s="157" t="str">
        <f>CONCATENATE($B$1," 8")</f>
        <v>Heideroosje 8</v>
      </c>
      <c r="T27" s="157"/>
      <c r="U27" s="38">
        <f>SUM(D46:D51)</f>
        <v>0</v>
      </c>
      <c r="V27" s="38">
        <f>6 - COUNTBLANK(D46:D51)</f>
        <v>0</v>
      </c>
    </row>
    <row r="28" spans="1:24" x14ac:dyDescent="0.25">
      <c r="A28" s="14">
        <v>25</v>
      </c>
      <c r="B28" s="17" t="s">
        <v>131</v>
      </c>
      <c r="C28" s="50">
        <v>2</v>
      </c>
      <c r="D28" s="21">
        <v>151</v>
      </c>
      <c r="E28" s="21">
        <v>6</v>
      </c>
      <c r="F28" s="22">
        <v>8</v>
      </c>
      <c r="G28" s="22">
        <v>7</v>
      </c>
      <c r="H28" s="22">
        <v>7</v>
      </c>
      <c r="I28" s="22">
        <v>6</v>
      </c>
      <c r="J28" s="20">
        <f>SUM(ScoresHeideroosje[[#This Row],[1]:[5]])</f>
        <v>34</v>
      </c>
      <c r="K28" s="21">
        <v>6</v>
      </c>
      <c r="L28" s="22">
        <v>8</v>
      </c>
      <c r="M28" s="22">
        <v>7</v>
      </c>
      <c r="N28" s="22">
        <v>7</v>
      </c>
      <c r="O28" s="23">
        <v>6</v>
      </c>
      <c r="P28" s="20">
        <f>SUM(ScoresHeideroosje[[#This Row],[21]:[25]])</f>
        <v>34</v>
      </c>
      <c r="Q28" s="12">
        <v>5</v>
      </c>
      <c r="R28" s="12"/>
      <c r="S28" s="157" t="str">
        <f>CONCATENATE($B$1," 9")</f>
        <v>Heideroosje 9</v>
      </c>
      <c r="T28" s="157"/>
      <c r="U28" s="38">
        <f>SUM(D52:D57)</f>
        <v>0</v>
      </c>
      <c r="V28" s="38">
        <f>6 - COUNTBLANK(D52:D57)</f>
        <v>0</v>
      </c>
    </row>
    <row r="29" spans="1:24" x14ac:dyDescent="0.25">
      <c r="A29" s="14">
        <v>26</v>
      </c>
      <c r="B29" s="17" t="s">
        <v>178</v>
      </c>
      <c r="C29" s="50">
        <v>1</v>
      </c>
      <c r="D29" s="21">
        <v>148</v>
      </c>
      <c r="E29" s="21">
        <v>9</v>
      </c>
      <c r="F29" s="22">
        <v>3</v>
      </c>
      <c r="G29" s="22">
        <v>9</v>
      </c>
      <c r="H29" s="22">
        <v>7</v>
      </c>
      <c r="I29" s="22">
        <v>8</v>
      </c>
      <c r="J29" s="20">
        <f>SUM(ScoresHeideroosje[[#This Row],[1]:[5]])</f>
        <v>36</v>
      </c>
      <c r="K29" s="21">
        <v>6</v>
      </c>
      <c r="L29" s="22">
        <v>6</v>
      </c>
      <c r="M29" s="22">
        <v>9</v>
      </c>
      <c r="N29" s="22">
        <v>2</v>
      </c>
      <c r="O29" s="23">
        <v>7</v>
      </c>
      <c r="P29" s="20">
        <f>SUM(ScoresHeideroosje[[#This Row],[21]:[25]])</f>
        <v>30</v>
      </c>
      <c r="Q29" s="12">
        <v>5</v>
      </c>
      <c r="R29" s="12"/>
      <c r="S29" s="157" t="str">
        <f>CONCATENATE($B$1," 10")</f>
        <v>Heideroosje 10</v>
      </c>
      <c r="T29" s="157"/>
      <c r="U29" s="38">
        <f>SUM(D58:D63)</f>
        <v>0</v>
      </c>
      <c r="V29" s="38">
        <f>6 - COUNTBLANK(D58:D63)</f>
        <v>0</v>
      </c>
    </row>
    <row r="30" spans="1:24" x14ac:dyDescent="0.25">
      <c r="A30" s="14">
        <v>27</v>
      </c>
      <c r="B30" s="17" t="s">
        <v>205</v>
      </c>
      <c r="C30" s="50">
        <v>1</v>
      </c>
      <c r="D30" s="21">
        <v>146</v>
      </c>
      <c r="E30" s="21">
        <v>8</v>
      </c>
      <c r="F30" s="22">
        <v>8</v>
      </c>
      <c r="G30" s="22">
        <v>9</v>
      </c>
      <c r="H30" s="22">
        <v>5</v>
      </c>
      <c r="I30" s="22">
        <v>9</v>
      </c>
      <c r="J30" s="20">
        <f>SUM(ScoresHeideroosje[[#This Row],[1]:[5]])</f>
        <v>39</v>
      </c>
      <c r="K30" s="21">
        <v>3</v>
      </c>
      <c r="L30" s="22">
        <v>7</v>
      </c>
      <c r="M30" s="22">
        <v>6</v>
      </c>
      <c r="N30" s="22">
        <v>5</v>
      </c>
      <c r="O30" s="23">
        <v>5</v>
      </c>
      <c r="P30" s="20">
        <f>SUM(ScoresHeideroosje[[#This Row],[21]:[25]])</f>
        <v>26</v>
      </c>
      <c r="Q30" s="12">
        <v>5</v>
      </c>
      <c r="R30" s="12"/>
    </row>
    <row r="31" spans="1:24" x14ac:dyDescent="0.25">
      <c r="A31" s="14">
        <v>28</v>
      </c>
      <c r="B31" s="17" t="s">
        <v>130</v>
      </c>
      <c r="C31" s="50">
        <v>1</v>
      </c>
      <c r="D31" s="21">
        <v>143</v>
      </c>
      <c r="E31" s="21">
        <v>6</v>
      </c>
      <c r="F31" s="22">
        <v>6</v>
      </c>
      <c r="G31" s="22">
        <v>7</v>
      </c>
      <c r="H31" s="22">
        <v>10</v>
      </c>
      <c r="I31" s="22">
        <v>6</v>
      </c>
      <c r="J31" s="20">
        <f>SUM(ScoresHeideroosje[[#This Row],[1]:[5]])</f>
        <v>35</v>
      </c>
      <c r="K31" s="21">
        <v>6</v>
      </c>
      <c r="L31" s="12">
        <v>6</v>
      </c>
      <c r="M31" s="12">
        <v>7</v>
      </c>
      <c r="N31" s="12">
        <v>10</v>
      </c>
      <c r="O31" s="23">
        <v>6</v>
      </c>
      <c r="P31" s="20">
        <f>SUM(ScoresHeideroosje[[#This Row],[21]:[25]])</f>
        <v>35</v>
      </c>
      <c r="Q31" s="12">
        <v>5</v>
      </c>
      <c r="R31" s="12"/>
    </row>
    <row r="32" spans="1:24" x14ac:dyDescent="0.25">
      <c r="A32" s="14">
        <v>29</v>
      </c>
      <c r="B32" s="17" t="s">
        <v>174</v>
      </c>
      <c r="C32" s="50">
        <v>3</v>
      </c>
      <c r="D32" s="21">
        <v>142</v>
      </c>
      <c r="E32" s="21">
        <v>7</v>
      </c>
      <c r="F32" s="22">
        <v>9</v>
      </c>
      <c r="G32" s="22">
        <v>8</v>
      </c>
      <c r="H32" s="22">
        <v>6</v>
      </c>
      <c r="I32" s="22">
        <v>8</v>
      </c>
      <c r="J32" s="20">
        <f>SUM(ScoresHeideroosje[[#This Row],[1]:[5]])</f>
        <v>38</v>
      </c>
      <c r="K32" s="21">
        <v>3</v>
      </c>
      <c r="L32" s="22" t="s">
        <v>175</v>
      </c>
      <c r="M32" s="22">
        <v>5</v>
      </c>
      <c r="N32" s="22">
        <v>8</v>
      </c>
      <c r="O32" s="23">
        <v>8</v>
      </c>
      <c r="P32" s="20">
        <f>SUM(ScoresHeideroosje[[#This Row],[21]:[25]])</f>
        <v>24</v>
      </c>
      <c r="Q32" s="12">
        <v>5</v>
      </c>
      <c r="R32" s="12"/>
    </row>
    <row r="33" spans="1:18" x14ac:dyDescent="0.25">
      <c r="A33" s="14">
        <v>30</v>
      </c>
      <c r="B33" s="17"/>
      <c r="C33" s="50"/>
      <c r="D33" s="21"/>
      <c r="E33" s="21"/>
      <c r="F33" s="22"/>
      <c r="G33" s="22"/>
      <c r="H33" s="22"/>
      <c r="I33" s="22"/>
      <c r="J33" s="20">
        <f>SUM(ScoresHeideroosje[[#This Row],[1]:[5]])</f>
        <v>0</v>
      </c>
      <c r="K33" s="21"/>
      <c r="L33" s="22"/>
      <c r="M33" s="22"/>
      <c r="N33" s="22"/>
      <c r="O33" s="23"/>
      <c r="P33" s="20">
        <f>SUM(ScoresHeideroosje[[#This Row],[21]:[25]])</f>
        <v>0</v>
      </c>
      <c r="Q33" s="12">
        <v>5</v>
      </c>
      <c r="R33" s="12"/>
    </row>
    <row r="34" spans="1:18" x14ac:dyDescent="0.25">
      <c r="A34" s="14">
        <v>31</v>
      </c>
      <c r="B34" s="17"/>
      <c r="C34" s="50"/>
      <c r="D34" s="21"/>
      <c r="E34" s="21"/>
      <c r="F34" s="22"/>
      <c r="G34" s="22"/>
      <c r="H34" s="22"/>
      <c r="I34" s="22"/>
      <c r="J34" s="20">
        <f>SUM(ScoresHeideroosje[[#This Row],[1]:[5]])</f>
        <v>0</v>
      </c>
      <c r="K34" s="21"/>
      <c r="L34" s="22"/>
      <c r="M34" s="22"/>
      <c r="N34" s="22"/>
      <c r="O34" s="23"/>
      <c r="P34" s="20">
        <f>SUM(ScoresHeideroosje[[#This Row],[21]:[25]])</f>
        <v>0</v>
      </c>
      <c r="Q34" s="12">
        <v>5</v>
      </c>
      <c r="R34" s="12"/>
    </row>
    <row r="35" spans="1:18" x14ac:dyDescent="0.25">
      <c r="A35" s="14">
        <v>32</v>
      </c>
      <c r="B35" s="17"/>
      <c r="C35" s="50"/>
      <c r="D35" s="21"/>
      <c r="E35" s="21"/>
      <c r="F35" s="22"/>
      <c r="G35" s="22"/>
      <c r="H35" s="22"/>
      <c r="I35" s="22"/>
      <c r="J35" s="20">
        <f>SUM(ScoresHeideroosje[[#This Row],[1]:[5]])</f>
        <v>0</v>
      </c>
      <c r="K35" s="21"/>
      <c r="L35" s="22"/>
      <c r="M35" s="22"/>
      <c r="N35" s="22"/>
      <c r="O35" s="23"/>
      <c r="P35" s="20">
        <f>SUM(ScoresHeideroosje[[#This Row],[21]:[25]])</f>
        <v>0</v>
      </c>
      <c r="Q35" s="12">
        <v>5</v>
      </c>
      <c r="R35" s="12"/>
    </row>
    <row r="36" spans="1:18" x14ac:dyDescent="0.25">
      <c r="A36" s="14">
        <v>33</v>
      </c>
      <c r="B36" s="17"/>
      <c r="C36" s="50"/>
      <c r="D36" s="21"/>
      <c r="E36" s="21"/>
      <c r="F36" s="22"/>
      <c r="G36" s="22"/>
      <c r="H36" s="22"/>
      <c r="I36" s="22"/>
      <c r="J36" s="20">
        <f>SUM(ScoresHeideroosje[[#This Row],[1]:[5]])</f>
        <v>0</v>
      </c>
      <c r="K36" s="21"/>
      <c r="L36" s="22"/>
      <c r="M36" s="22"/>
      <c r="N36" s="22"/>
      <c r="O36" s="23"/>
      <c r="P36" s="20">
        <f>SUM(ScoresHeideroosje[[#This Row],[21]:[25]])</f>
        <v>0</v>
      </c>
      <c r="Q36" s="12">
        <v>5</v>
      </c>
      <c r="R36" s="12"/>
    </row>
    <row r="37" spans="1:18" x14ac:dyDescent="0.25">
      <c r="A37" s="14">
        <v>34</v>
      </c>
      <c r="B37" s="17"/>
      <c r="C37" s="50"/>
      <c r="D37" s="21"/>
      <c r="E37" s="21"/>
      <c r="F37" s="22"/>
      <c r="G37" s="22"/>
      <c r="H37" s="22"/>
      <c r="I37" s="22"/>
      <c r="J37" s="20">
        <f>SUM(ScoresHeideroosje[[#This Row],[1]:[5]])</f>
        <v>0</v>
      </c>
      <c r="K37" s="21"/>
      <c r="L37" s="22"/>
      <c r="M37" s="22"/>
      <c r="N37" s="22"/>
      <c r="O37" s="23"/>
      <c r="P37" s="20">
        <f>SUM(ScoresHeideroosje[[#This Row],[21]:[25]])</f>
        <v>0</v>
      </c>
      <c r="Q37" s="12">
        <v>5</v>
      </c>
      <c r="R37" s="12"/>
    </row>
    <row r="38" spans="1:18" x14ac:dyDescent="0.25">
      <c r="A38" s="14">
        <v>35</v>
      </c>
      <c r="B38" s="17"/>
      <c r="C38" s="50"/>
      <c r="D38" s="21"/>
      <c r="E38" s="21"/>
      <c r="F38" s="22"/>
      <c r="G38" s="22"/>
      <c r="H38" s="22"/>
      <c r="I38" s="22"/>
      <c r="J38" s="20">
        <f>SUM(ScoresHeideroosje[[#This Row],[1]:[5]])</f>
        <v>0</v>
      </c>
      <c r="K38" s="21"/>
      <c r="L38" s="22"/>
      <c r="M38" s="22"/>
      <c r="N38" s="22"/>
      <c r="O38" s="23"/>
      <c r="P38" s="20">
        <f>SUM(ScoresHeideroosje[[#This Row],[21]:[25]])</f>
        <v>0</v>
      </c>
      <c r="Q38" s="12">
        <v>5</v>
      </c>
      <c r="R38" s="12"/>
    </row>
    <row r="39" spans="1:18" x14ac:dyDescent="0.25">
      <c r="A39" s="52">
        <v>36</v>
      </c>
      <c r="B39" s="17"/>
      <c r="C39" s="50"/>
      <c r="D39" s="20"/>
      <c r="E39" s="21"/>
      <c r="F39" s="22"/>
      <c r="G39" s="22"/>
      <c r="H39" s="22"/>
      <c r="I39" s="22"/>
      <c r="J39" s="20">
        <f>SUM(ScoresHeideroosje[[#This Row],[1]:[5]])</f>
        <v>0</v>
      </c>
      <c r="K39" s="21"/>
      <c r="L39" s="22"/>
      <c r="M39" s="22"/>
      <c r="N39" s="22"/>
      <c r="O39" s="23"/>
      <c r="P39" s="20">
        <f>SUM(ScoresHeideroosje[[#This Row],[21]:[25]])</f>
        <v>0</v>
      </c>
      <c r="Q39" s="12">
        <v>5</v>
      </c>
      <c r="R39" s="12"/>
    </row>
    <row r="40" spans="1:18" x14ac:dyDescent="0.25">
      <c r="A40" s="61">
        <v>37</v>
      </c>
      <c r="B40" s="17"/>
      <c r="C40" s="50"/>
      <c r="D40" s="20"/>
      <c r="E40" s="21"/>
      <c r="F40" s="12"/>
      <c r="G40" s="12"/>
      <c r="H40" s="12"/>
      <c r="I40" s="12"/>
      <c r="J40" s="20">
        <f>SUM(ScoresHeideroosje[[#This Row],[1]:[5]])</f>
        <v>0</v>
      </c>
      <c r="K40" s="21"/>
      <c r="L40" s="12"/>
      <c r="M40" s="12"/>
      <c r="N40" s="12"/>
      <c r="O40" s="23"/>
      <c r="P40" s="20">
        <f>SUM(ScoresHeideroosje[[#This Row],[21]:[25]])</f>
        <v>0</v>
      </c>
      <c r="Q40" s="12">
        <v>5</v>
      </c>
    </row>
    <row r="41" spans="1:18" x14ac:dyDescent="0.25">
      <c r="A41" s="61">
        <v>38</v>
      </c>
      <c r="B41" s="17"/>
      <c r="C41" s="50"/>
      <c r="D41" s="20"/>
      <c r="E41" s="21"/>
      <c r="F41" s="22"/>
      <c r="G41" s="22"/>
      <c r="H41" s="22"/>
      <c r="I41" s="22"/>
      <c r="J41" s="20">
        <f>SUM(ScoresHeideroosje[[#This Row],[1]:[5]])</f>
        <v>0</v>
      </c>
      <c r="K41" s="21"/>
      <c r="L41" s="22"/>
      <c r="M41" s="22"/>
      <c r="N41" s="22"/>
      <c r="O41" s="23"/>
      <c r="P41" s="20">
        <f>SUM(ScoresHeideroosje[[#This Row],[21]:[25]])</f>
        <v>0</v>
      </c>
      <c r="Q41" s="12">
        <v>5</v>
      </c>
    </row>
    <row r="42" spans="1:18" x14ac:dyDescent="0.25">
      <c r="A42" s="61">
        <v>39</v>
      </c>
      <c r="B42" s="17"/>
      <c r="C42" s="50"/>
      <c r="D42" s="20"/>
      <c r="E42" s="21"/>
      <c r="F42" s="22"/>
      <c r="G42" s="22"/>
      <c r="H42" s="22"/>
      <c r="I42" s="22"/>
      <c r="J42" s="20">
        <f>SUM(ScoresHeideroosje[[#This Row],[1]:[5]])</f>
        <v>0</v>
      </c>
      <c r="K42" s="21"/>
      <c r="L42" s="22"/>
      <c r="M42" s="22"/>
      <c r="N42" s="22"/>
      <c r="O42" s="23"/>
      <c r="P42" s="20">
        <f>SUM(ScoresHeideroosje[[#This Row],[21]:[25]])</f>
        <v>0</v>
      </c>
      <c r="Q42" s="12">
        <v>5</v>
      </c>
    </row>
    <row r="43" spans="1:18" x14ac:dyDescent="0.25">
      <c r="A43" s="61">
        <v>40</v>
      </c>
      <c r="B43" s="17"/>
      <c r="C43" s="50"/>
      <c r="D43" s="20"/>
      <c r="E43" s="21"/>
      <c r="F43" s="12"/>
      <c r="G43" s="12"/>
      <c r="H43" s="12"/>
      <c r="I43" s="12"/>
      <c r="J43" s="20">
        <f>SUM(ScoresHeideroosje[[#This Row],[1]:[5]])</f>
        <v>0</v>
      </c>
      <c r="K43" s="21"/>
      <c r="L43" s="12"/>
      <c r="M43" s="12"/>
      <c r="N43" s="12"/>
      <c r="O43" s="23"/>
      <c r="P43" s="20">
        <f>SUM(ScoresHeideroosje[[#This Row],[21]:[25]])</f>
        <v>0</v>
      </c>
      <c r="Q43" s="12">
        <v>5</v>
      </c>
    </row>
    <row r="44" spans="1:18" x14ac:dyDescent="0.25">
      <c r="A44" s="61">
        <v>41</v>
      </c>
      <c r="B44" s="17"/>
      <c r="C44" s="50"/>
      <c r="D44" s="20"/>
      <c r="E44" s="21"/>
      <c r="F44" s="12"/>
      <c r="G44" s="12"/>
      <c r="H44" s="12"/>
      <c r="I44" s="12"/>
      <c r="J44" s="20">
        <f>SUM(ScoresHeideroosje[[#This Row],[1]:[5]])</f>
        <v>0</v>
      </c>
      <c r="K44" s="21"/>
      <c r="L44" s="12"/>
      <c r="M44" s="12"/>
      <c r="N44" s="12"/>
      <c r="O44" s="23"/>
      <c r="P44" s="20">
        <f>SUM(ScoresHeideroosje[[#This Row],[21]:[25]])</f>
        <v>0</v>
      </c>
      <c r="Q44" s="12">
        <v>5</v>
      </c>
    </row>
    <row r="45" spans="1:18" x14ac:dyDescent="0.25">
      <c r="A45" s="61">
        <v>42</v>
      </c>
      <c r="B45" s="17"/>
      <c r="C45" s="50"/>
      <c r="D45" s="20"/>
      <c r="E45" s="21"/>
      <c r="F45" s="12"/>
      <c r="G45" s="12"/>
      <c r="H45" s="12"/>
      <c r="I45" s="12"/>
      <c r="J45" s="20">
        <f>SUM(ScoresHeideroosje[[#This Row],[1]:[5]])</f>
        <v>0</v>
      </c>
      <c r="K45" s="21"/>
      <c r="L45" s="12"/>
      <c r="M45" s="12"/>
      <c r="N45" s="12"/>
      <c r="O45" s="23"/>
      <c r="P45" s="20">
        <f>SUM(ScoresHeideroosje[[#This Row],[21]:[25]])</f>
        <v>0</v>
      </c>
      <c r="Q45" s="12">
        <v>5</v>
      </c>
    </row>
    <row r="46" spans="1:18" x14ac:dyDescent="0.25">
      <c r="A46" s="61">
        <v>43</v>
      </c>
      <c r="B46" s="17"/>
      <c r="C46" s="50"/>
      <c r="D46" s="20"/>
      <c r="E46" s="21"/>
      <c r="F46" s="12"/>
      <c r="G46" s="12"/>
      <c r="H46" s="12"/>
      <c r="I46" s="12"/>
      <c r="J46" s="20">
        <f>SUM(ScoresHeideroosje[[#This Row],[1]:[5]])</f>
        <v>0</v>
      </c>
      <c r="K46" s="21"/>
      <c r="L46" s="12"/>
      <c r="M46" s="12"/>
      <c r="N46" s="12"/>
      <c r="O46" s="23"/>
      <c r="P46" s="20">
        <f>SUM(ScoresHeideroosje[[#This Row],[21]:[25]])</f>
        <v>0</v>
      </c>
      <c r="Q46" s="12">
        <v>5</v>
      </c>
    </row>
    <row r="47" spans="1:18" x14ac:dyDescent="0.25">
      <c r="A47" s="61">
        <v>44</v>
      </c>
      <c r="B47" s="17"/>
      <c r="C47" s="50"/>
      <c r="D47" s="20"/>
      <c r="E47" s="21"/>
      <c r="F47" s="12"/>
      <c r="G47" s="12"/>
      <c r="H47" s="12"/>
      <c r="I47" s="12"/>
      <c r="J47" s="20">
        <f>SUM(ScoresHeideroosje[[#This Row],[1]:[5]])</f>
        <v>0</v>
      </c>
      <c r="K47" s="21"/>
      <c r="L47" s="12"/>
      <c r="M47" s="12"/>
      <c r="N47" s="12"/>
      <c r="O47" s="23"/>
      <c r="P47" s="20">
        <f>SUM(ScoresHeideroosje[[#This Row],[21]:[25]])</f>
        <v>0</v>
      </c>
      <c r="Q47" s="12">
        <v>5</v>
      </c>
    </row>
    <row r="48" spans="1:18" x14ac:dyDescent="0.25">
      <c r="A48" s="61">
        <v>45</v>
      </c>
      <c r="B48" s="17"/>
      <c r="C48" s="50"/>
      <c r="D48" s="20"/>
      <c r="E48" s="21"/>
      <c r="F48" s="12"/>
      <c r="G48" s="12"/>
      <c r="H48" s="12"/>
      <c r="I48" s="12"/>
      <c r="J48" s="20">
        <f>SUM(ScoresHeideroosje[[#This Row],[1]:[5]])</f>
        <v>0</v>
      </c>
      <c r="K48" s="21"/>
      <c r="L48" s="12"/>
      <c r="M48" s="12"/>
      <c r="N48" s="12"/>
      <c r="O48" s="23"/>
      <c r="P48" s="20">
        <f>SUM(ScoresHeideroosje[[#This Row],[21]:[25]])</f>
        <v>0</v>
      </c>
      <c r="Q48" s="12">
        <v>5</v>
      </c>
    </row>
    <row r="49" spans="1:17" x14ac:dyDescent="0.25">
      <c r="A49" s="61">
        <v>46</v>
      </c>
      <c r="B49" s="17"/>
      <c r="C49" s="50"/>
      <c r="D49" s="20"/>
      <c r="E49" s="21"/>
      <c r="F49" s="12"/>
      <c r="G49" s="12"/>
      <c r="H49" s="12"/>
      <c r="I49" s="12"/>
      <c r="J49" s="20">
        <f>SUM(ScoresHeideroosje[[#This Row],[1]:[5]])</f>
        <v>0</v>
      </c>
      <c r="K49" s="21"/>
      <c r="L49" s="12"/>
      <c r="M49" s="12"/>
      <c r="N49" s="12"/>
      <c r="O49" s="23"/>
      <c r="P49" s="20">
        <f>SUM(ScoresHeideroosje[[#This Row],[21]:[25]])</f>
        <v>0</v>
      </c>
      <c r="Q49" s="12">
        <v>5</v>
      </c>
    </row>
    <row r="50" spans="1:17" x14ac:dyDescent="0.25">
      <c r="A50" s="61">
        <v>47</v>
      </c>
      <c r="B50" s="17"/>
      <c r="C50" s="50"/>
      <c r="D50" s="20"/>
      <c r="E50" s="21"/>
      <c r="F50" s="12"/>
      <c r="G50" s="12"/>
      <c r="H50" s="12"/>
      <c r="I50" s="12"/>
      <c r="J50" s="20">
        <f>SUM(ScoresHeideroosje[[#This Row],[1]:[5]])</f>
        <v>0</v>
      </c>
      <c r="K50" s="21"/>
      <c r="L50" s="12"/>
      <c r="M50" s="12"/>
      <c r="N50" s="12"/>
      <c r="O50" s="23"/>
      <c r="P50" s="20">
        <f>SUM(ScoresHeideroosje[[#This Row],[21]:[25]])</f>
        <v>0</v>
      </c>
      <c r="Q50" s="12">
        <v>5</v>
      </c>
    </row>
    <row r="51" spans="1:17" x14ac:dyDescent="0.25">
      <c r="A51" s="61">
        <v>48</v>
      </c>
      <c r="B51" s="17"/>
      <c r="C51" s="50"/>
      <c r="D51" s="20"/>
      <c r="E51" s="21"/>
      <c r="F51" s="12"/>
      <c r="G51" s="12"/>
      <c r="H51" s="12"/>
      <c r="I51" s="12"/>
      <c r="J51" s="20">
        <f>SUM(ScoresHeideroosje[[#This Row],[1]:[5]])</f>
        <v>0</v>
      </c>
      <c r="K51" s="21"/>
      <c r="L51" s="12"/>
      <c r="M51" s="12"/>
      <c r="N51" s="12"/>
      <c r="O51" s="23"/>
      <c r="P51" s="20">
        <f>SUM(ScoresHeideroosje[[#This Row],[21]:[25]])</f>
        <v>0</v>
      </c>
      <c r="Q51" s="12">
        <v>5</v>
      </c>
    </row>
    <row r="52" spans="1:17" x14ac:dyDescent="0.25">
      <c r="A52" s="61">
        <v>49</v>
      </c>
      <c r="B52" s="17"/>
      <c r="C52" s="50"/>
      <c r="D52" s="20"/>
      <c r="E52" s="21"/>
      <c r="F52" s="12"/>
      <c r="G52" s="12"/>
      <c r="H52" s="12"/>
      <c r="I52" s="12"/>
      <c r="J52" s="20">
        <f>SUM(ScoresHeideroosje[[#This Row],[1]:[5]])</f>
        <v>0</v>
      </c>
      <c r="K52" s="21"/>
      <c r="L52" s="12"/>
      <c r="M52" s="12"/>
      <c r="N52" s="12"/>
      <c r="O52" s="23"/>
      <c r="P52" s="20">
        <f>SUM(ScoresHeideroosje[[#This Row],[21]:[25]])</f>
        <v>0</v>
      </c>
      <c r="Q52" s="12">
        <v>5</v>
      </c>
    </row>
    <row r="53" spans="1:17" x14ac:dyDescent="0.25">
      <c r="A53" s="61">
        <v>50</v>
      </c>
      <c r="B53" s="17"/>
      <c r="C53" s="50"/>
      <c r="D53" s="20"/>
      <c r="E53" s="21"/>
      <c r="F53" s="12"/>
      <c r="G53" s="12"/>
      <c r="H53" s="12"/>
      <c r="I53" s="12"/>
      <c r="J53" s="20">
        <f>SUM(ScoresHeideroosje[[#This Row],[1]:[5]])</f>
        <v>0</v>
      </c>
      <c r="K53" s="21"/>
      <c r="L53" s="12"/>
      <c r="M53" s="12"/>
      <c r="N53" s="12"/>
      <c r="O53" s="23"/>
      <c r="P53" s="20">
        <f>SUM(ScoresHeideroosje[[#This Row],[21]:[25]])</f>
        <v>0</v>
      </c>
      <c r="Q53" s="12">
        <v>5</v>
      </c>
    </row>
    <row r="54" spans="1:17" x14ac:dyDescent="0.25">
      <c r="A54" s="61">
        <v>51</v>
      </c>
      <c r="B54" s="17"/>
      <c r="C54" s="50"/>
      <c r="D54" s="20"/>
      <c r="E54" s="21"/>
      <c r="F54" s="12"/>
      <c r="G54" s="12"/>
      <c r="H54" s="12"/>
      <c r="I54" s="12"/>
      <c r="J54" s="20">
        <f>SUM(ScoresHeideroosje[[#This Row],[1]:[5]])</f>
        <v>0</v>
      </c>
      <c r="K54" s="21"/>
      <c r="L54" s="12"/>
      <c r="M54" s="12"/>
      <c r="N54" s="12"/>
      <c r="O54" s="23"/>
      <c r="P54" s="20">
        <f>SUM(ScoresHeideroosje[[#This Row],[21]:[25]])</f>
        <v>0</v>
      </c>
      <c r="Q54" s="12">
        <v>5</v>
      </c>
    </row>
    <row r="55" spans="1:17" x14ac:dyDescent="0.25">
      <c r="A55" s="61">
        <v>52</v>
      </c>
      <c r="B55" s="17"/>
      <c r="C55" s="50"/>
      <c r="D55" s="20"/>
      <c r="E55" s="21"/>
      <c r="F55" s="12"/>
      <c r="G55" s="12"/>
      <c r="H55" s="12"/>
      <c r="I55" s="12"/>
      <c r="J55" s="20">
        <f>SUM(ScoresHeideroosje[[#This Row],[1]:[5]])</f>
        <v>0</v>
      </c>
      <c r="K55" s="21"/>
      <c r="L55" s="12"/>
      <c r="M55" s="12"/>
      <c r="N55" s="12"/>
      <c r="O55" s="23"/>
      <c r="P55" s="20">
        <f>SUM(ScoresHeideroosje[[#This Row],[21]:[25]])</f>
        <v>0</v>
      </c>
      <c r="Q55" s="12">
        <v>5</v>
      </c>
    </row>
    <row r="56" spans="1:17" x14ac:dyDescent="0.25">
      <c r="A56" s="61">
        <v>53</v>
      </c>
      <c r="B56" s="17"/>
      <c r="C56" s="50"/>
      <c r="D56" s="20"/>
      <c r="E56" s="21"/>
      <c r="F56" s="12"/>
      <c r="G56" s="12"/>
      <c r="H56" s="12"/>
      <c r="I56" s="12"/>
      <c r="J56" s="20">
        <f>SUM(ScoresHeideroosje[[#This Row],[1]:[5]])</f>
        <v>0</v>
      </c>
      <c r="K56" s="21"/>
      <c r="L56" s="12"/>
      <c r="M56" s="12"/>
      <c r="N56" s="12"/>
      <c r="O56" s="23"/>
      <c r="P56" s="20">
        <f>SUM(ScoresHeideroosje[[#This Row],[21]:[25]])</f>
        <v>0</v>
      </c>
      <c r="Q56" s="12">
        <v>5</v>
      </c>
    </row>
    <row r="57" spans="1:17" x14ac:dyDescent="0.25">
      <c r="A57" s="61">
        <v>54</v>
      </c>
      <c r="B57" s="17"/>
      <c r="C57" s="50"/>
      <c r="D57" s="20"/>
      <c r="E57" s="21"/>
      <c r="F57" s="12"/>
      <c r="G57" s="12"/>
      <c r="H57" s="12"/>
      <c r="I57" s="12"/>
      <c r="J57" s="20">
        <f>SUM(ScoresHeideroosje[[#This Row],[1]:[5]])</f>
        <v>0</v>
      </c>
      <c r="K57" s="21"/>
      <c r="L57" s="12"/>
      <c r="M57" s="12"/>
      <c r="N57" s="12"/>
      <c r="O57" s="23"/>
      <c r="P57" s="20">
        <f>SUM(ScoresHeideroosje[[#This Row],[21]:[25]])</f>
        <v>0</v>
      </c>
      <c r="Q57" s="12">
        <v>5</v>
      </c>
    </row>
    <row r="58" spans="1:17" x14ac:dyDescent="0.25">
      <c r="A58" s="61">
        <v>55</v>
      </c>
      <c r="B58" s="17"/>
      <c r="C58" s="50"/>
      <c r="D58" s="20"/>
      <c r="E58" s="21"/>
      <c r="F58" s="12"/>
      <c r="G58" s="12"/>
      <c r="H58" s="12"/>
      <c r="I58" s="12"/>
      <c r="J58" s="20">
        <f>SUM(ScoresHeideroosje[[#This Row],[1]:[5]])</f>
        <v>0</v>
      </c>
      <c r="K58" s="21"/>
      <c r="L58" s="12"/>
      <c r="M58" s="12"/>
      <c r="N58" s="12"/>
      <c r="O58" s="23"/>
      <c r="P58" s="20">
        <f>SUM(ScoresHeideroosje[[#This Row],[21]:[25]])</f>
        <v>0</v>
      </c>
      <c r="Q58" s="12">
        <v>5</v>
      </c>
    </row>
    <row r="59" spans="1:17" x14ac:dyDescent="0.25">
      <c r="A59" s="61">
        <v>56</v>
      </c>
      <c r="B59" s="17"/>
      <c r="C59" s="50"/>
      <c r="D59" s="20"/>
      <c r="E59" s="21"/>
      <c r="F59" s="12"/>
      <c r="G59" s="12"/>
      <c r="H59" s="12"/>
      <c r="I59" s="12"/>
      <c r="J59" s="20">
        <f>SUM(ScoresHeideroosje[[#This Row],[1]:[5]])</f>
        <v>0</v>
      </c>
      <c r="K59" s="21"/>
      <c r="L59" s="12"/>
      <c r="M59" s="12"/>
      <c r="N59" s="12"/>
      <c r="O59" s="23"/>
      <c r="P59" s="20">
        <f>SUM(ScoresHeideroosje[[#This Row],[21]:[25]])</f>
        <v>0</v>
      </c>
      <c r="Q59" s="12">
        <v>5</v>
      </c>
    </row>
    <row r="60" spans="1:17" x14ac:dyDescent="0.25">
      <c r="A60" s="61">
        <v>57</v>
      </c>
      <c r="B60" s="17"/>
      <c r="C60" s="50"/>
      <c r="D60" s="20"/>
      <c r="E60" s="21"/>
      <c r="F60" s="12"/>
      <c r="G60" s="12"/>
      <c r="H60" s="12"/>
      <c r="I60" s="12"/>
      <c r="J60" s="20">
        <f>SUM(ScoresHeideroosje[[#This Row],[1]:[5]])</f>
        <v>0</v>
      </c>
      <c r="K60" s="21"/>
      <c r="L60" s="12"/>
      <c r="M60" s="12"/>
      <c r="N60" s="12"/>
      <c r="O60" s="23"/>
      <c r="P60" s="20">
        <f>SUM(ScoresHeideroosje[[#This Row],[21]:[25]])</f>
        <v>0</v>
      </c>
      <c r="Q60" s="12">
        <v>5</v>
      </c>
    </row>
    <row r="61" spans="1:17" x14ac:dyDescent="0.25">
      <c r="A61" s="61">
        <v>58</v>
      </c>
      <c r="B61" s="17"/>
      <c r="C61" s="50"/>
      <c r="D61" s="20"/>
      <c r="E61" s="21"/>
      <c r="F61" s="12"/>
      <c r="G61" s="12"/>
      <c r="H61" s="12"/>
      <c r="I61" s="12"/>
      <c r="J61" s="20">
        <f>SUM(ScoresHeideroosje[[#This Row],[1]:[5]])</f>
        <v>0</v>
      </c>
      <c r="K61" s="21"/>
      <c r="L61" s="12"/>
      <c r="M61" s="12"/>
      <c r="N61" s="12"/>
      <c r="O61" s="23"/>
      <c r="P61" s="20">
        <f>SUM(ScoresHeideroosje[[#This Row],[21]:[25]])</f>
        <v>0</v>
      </c>
      <c r="Q61" s="12">
        <v>5</v>
      </c>
    </row>
    <row r="62" spans="1:17" x14ac:dyDescent="0.25">
      <c r="A62" s="61">
        <v>59</v>
      </c>
      <c r="B62" s="17"/>
      <c r="C62" s="50"/>
      <c r="D62" s="20"/>
      <c r="E62" s="21"/>
      <c r="F62" s="12"/>
      <c r="G62" s="12"/>
      <c r="H62" s="12"/>
      <c r="I62" s="12"/>
      <c r="J62" s="20">
        <f>SUM(ScoresHeideroosje[[#This Row],[1]:[5]])</f>
        <v>0</v>
      </c>
      <c r="K62" s="21"/>
      <c r="L62" s="12"/>
      <c r="M62" s="12"/>
      <c r="N62" s="12"/>
      <c r="O62" s="23"/>
      <c r="P62" s="20">
        <f>SUM(ScoresHeideroosje[[#This Row],[21]:[25]])</f>
        <v>0</v>
      </c>
      <c r="Q62" s="12">
        <v>5</v>
      </c>
    </row>
    <row r="63" spans="1:17" ht="15.75" thickBot="1" x14ac:dyDescent="0.3">
      <c r="A63" s="61">
        <v>60</v>
      </c>
      <c r="B63" s="17"/>
      <c r="C63" s="50"/>
      <c r="D63" s="20"/>
      <c r="E63" s="21"/>
      <c r="F63" s="12"/>
      <c r="G63" s="12"/>
      <c r="H63" s="12"/>
      <c r="I63" s="12"/>
      <c r="J63" s="121">
        <f>SUM(ScoresHeideroosje[[#This Row],[1]:[5]])</f>
        <v>0</v>
      </c>
      <c r="K63" s="21"/>
      <c r="L63" s="12"/>
      <c r="M63" s="12"/>
      <c r="N63" s="12"/>
      <c r="O63" s="23"/>
      <c r="P63" s="121">
        <f>SUM(ScoresHeideroosje[[#This Row],[21]:[25]])</f>
        <v>0</v>
      </c>
      <c r="Q63" s="12">
        <v>5</v>
      </c>
    </row>
    <row r="99" spans="1:8" ht="15.75" thickBot="1" x14ac:dyDescent="0.3"/>
    <row r="100" spans="1:8" ht="16.5" thickTop="1" thickBot="1" x14ac:dyDescent="0.3">
      <c r="A100" s="167" t="s">
        <v>101</v>
      </c>
      <c r="B100" s="167"/>
      <c r="C100" s="167">
        <f>'# Onderlinge'!M1</f>
        <v>2018</v>
      </c>
      <c r="D100" s="178"/>
      <c r="E100" s="174" t="s">
        <v>103</v>
      </c>
      <c r="F100" s="175"/>
      <c r="G100" s="176" t="s">
        <v>104</v>
      </c>
      <c r="H100" s="177"/>
    </row>
    <row r="101" spans="1:8" ht="15.75" thickTop="1" x14ac:dyDescent="0.25">
      <c r="A101" s="168" t="s">
        <v>95</v>
      </c>
      <c r="B101" s="168"/>
      <c r="C101" s="163" t="s">
        <v>98</v>
      </c>
      <c r="D101" s="170"/>
      <c r="E101" s="180">
        <f>C100-18</f>
        <v>2000</v>
      </c>
      <c r="F101" s="161"/>
      <c r="G101" s="161">
        <f>C100-16</f>
        <v>2002</v>
      </c>
      <c r="H101" s="162"/>
    </row>
    <row r="102" spans="1:8" x14ac:dyDescent="0.25">
      <c r="A102" s="168" t="s">
        <v>96</v>
      </c>
      <c r="B102" s="168"/>
      <c r="C102" s="163" t="s">
        <v>99</v>
      </c>
      <c r="D102" s="170"/>
      <c r="E102" s="179">
        <f>C100-15</f>
        <v>2003</v>
      </c>
      <c r="F102" s="163"/>
      <c r="G102" s="163">
        <f>C100-13</f>
        <v>2005</v>
      </c>
      <c r="H102" s="164"/>
    </row>
    <row r="103" spans="1:8" ht="15.75" thickBot="1" x14ac:dyDescent="0.3">
      <c r="A103" s="169" t="s">
        <v>97</v>
      </c>
      <c r="B103" s="169"/>
      <c r="C103" s="171" t="s">
        <v>100</v>
      </c>
      <c r="D103" s="172"/>
      <c r="E103" s="173">
        <f>C100-12</f>
        <v>2006</v>
      </c>
      <c r="F103" s="165"/>
      <c r="G103" s="165">
        <f>C100</f>
        <v>2018</v>
      </c>
      <c r="H103" s="166"/>
    </row>
    <row r="104" spans="1:8" ht="15.75" thickTop="1" x14ac:dyDescent="0.25"/>
  </sheetData>
  <protectedRanges>
    <protectedRange sqref="D37:P39 J4:J36 P4:P36" name="Score" securityDescriptor="O:WDG:WDD:(A;;CC;;;WD)"/>
    <protectedRange sqref="B37:B39" name="Score_1" securityDescriptor="O:WDG:WDD:(A;;CC;;;WD)"/>
    <protectedRange sqref="C37:C39" name="Score_2" securityDescriptor="O:WDG:WDD:(A;;CC;;;WD)"/>
    <protectedRange sqref="D4:I36" name="Score_3" securityDescriptor="O:WDG:WDD:(A;;CC;;;WD)"/>
    <protectedRange sqref="B4:B36" name="Score_1_1" securityDescriptor="O:WDG:WDD:(A;;CC;;;WD)"/>
    <protectedRange sqref="C4:C36" name="Score_2_1" securityDescriptor="O:WDG:WDD:(A;;CC;;;WD)"/>
    <protectedRange sqref="K4:O36" name="Score_4" securityDescriptor="O:WDG:WDD:(A;;CC;;;WD)"/>
  </protectedRanges>
  <sortState ref="B4:P63">
    <sortCondition descending="1" ref="D4:D63"/>
    <sortCondition descending="1" ref="O4:O63"/>
    <sortCondition descending="1" ref="N4:N63"/>
    <sortCondition descending="1" ref="M4:M63"/>
    <sortCondition descending="1" ref="L4:L63"/>
    <sortCondition descending="1" ref="K4:K63"/>
  </sortState>
  <dataConsolidate/>
  <mergeCells count="29">
    <mergeCell ref="A102:B102"/>
    <mergeCell ref="C102:D102"/>
    <mergeCell ref="E102:F102"/>
    <mergeCell ref="G102:H102"/>
    <mergeCell ref="A103:B103"/>
    <mergeCell ref="C103:D103"/>
    <mergeCell ref="E103:F103"/>
    <mergeCell ref="G103:H103"/>
    <mergeCell ref="A100:B100"/>
    <mergeCell ref="C100:D100"/>
    <mergeCell ref="E100:F100"/>
    <mergeCell ref="G100:H100"/>
    <mergeCell ref="A101:B101"/>
    <mergeCell ref="C101:D101"/>
    <mergeCell ref="E101:F101"/>
    <mergeCell ref="G101:H101"/>
    <mergeCell ref="E2:J2"/>
    <mergeCell ref="K2:O2"/>
    <mergeCell ref="S19:T19"/>
    <mergeCell ref="S20:T20"/>
    <mergeCell ref="S21:T21"/>
    <mergeCell ref="S28:T28"/>
    <mergeCell ref="S29:T29"/>
    <mergeCell ref="S26:T26"/>
    <mergeCell ref="S27:T27"/>
    <mergeCell ref="S22:T22"/>
    <mergeCell ref="S23:T23"/>
    <mergeCell ref="S24:T24"/>
    <mergeCell ref="S25:T25"/>
  </mergeCells>
  <pageMargins left="0.7" right="0.7" top="0.75" bottom="0.75" header="0.3" footer="0.3"/>
  <pageSetup paperSize="9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# Onderlinge</vt:lpstr>
      <vt:lpstr>Loting Personele Prijzen</vt:lpstr>
      <vt:lpstr>Uitslag</vt:lpstr>
      <vt:lpstr>Personele prijzen</vt:lpstr>
      <vt:lpstr>Ons Genoegen</vt:lpstr>
      <vt:lpstr>Buitenlust</vt:lpstr>
      <vt:lpstr>Roos in Bloei</vt:lpstr>
      <vt:lpstr>Heidebloem</vt:lpstr>
      <vt:lpstr>Heideroosje</vt:lpstr>
      <vt:lpstr>18m schutters</vt:lpstr>
      <vt:lpstr>'# Onderlinge'!Print_Area</vt:lpstr>
      <vt:lpstr>Uitslag!Print_Area</vt:lpstr>
      <vt:lpstr>TotaalScorePersoonlijk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Luke Nijssen</cp:lastModifiedBy>
  <cp:lastPrinted>2018-01-21T16:05:48Z</cp:lastPrinted>
  <dcterms:created xsi:type="dcterms:W3CDTF">2012-11-17T10:05:36Z</dcterms:created>
  <dcterms:modified xsi:type="dcterms:W3CDTF">2018-01-26T22:36:30Z</dcterms:modified>
</cp:coreProperties>
</file>